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305" windowHeight="1212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2
Bitte den Namen eintragen!</t>
        </r>
      </text>
    </comment>
  </commentList>
</comments>
</file>

<file path=xl/sharedStrings.xml><?xml version="1.0" encoding="utf-8"?>
<sst xmlns="http://schemas.openxmlformats.org/spreadsheetml/2006/main" count="108" uniqueCount="65">
  <si>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</si>
  <si>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</si>
  <si>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</si>
  <si>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</si>
  <si>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</si>
  <si>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</si>
  <si>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</si>
  <si>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</si>
  <si>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</si>
  <si>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</si>
  <si>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</si>
  <si>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</si>
  <si>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</si>
  <si>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</si>
  <si>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</si>
  <si>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</si>
  <si>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</si>
  <si>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</si>
  <si>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</si>
  <si>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</si>
  <si>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</si>
  <si>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</si>
  <si>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</si>
  <si>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</si>
  <si>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</si>
  <si>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</si>
  <si>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</si>
  <si>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</si>
  <si>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Schützenklasse          Gruppe 2</t>
  </si>
  <si>
    <t>Sevelen</t>
  </si>
  <si>
    <t>St. Maria Magdalena Boeckelt 3</t>
  </si>
  <si>
    <t>Zuordnung der Gegner Schützen 2</t>
  </si>
  <si>
    <t>St. Maria Mag. Boeckelt 2</t>
  </si>
  <si>
    <t>Aldekerk-Eyll-Rahm 2</t>
  </si>
  <si>
    <t>Hartefeld</t>
  </si>
  <si>
    <t>Veert 2</t>
  </si>
  <si>
    <t>Martin Dams</t>
  </si>
  <si>
    <t>Max Klümpen</t>
  </si>
  <si>
    <t>Bernd Engelen</t>
  </si>
  <si>
    <t>Jakob Helmings</t>
  </si>
  <si>
    <t>Marcel Leurs</t>
  </si>
  <si>
    <t>Norbert Hanzen</t>
  </si>
  <si>
    <t>Hubert Dohmen</t>
  </si>
  <si>
    <t>Christoph Fröhlich</t>
  </si>
  <si>
    <t>Werner Heine</t>
  </si>
  <si>
    <t>Michael Kleinmans</t>
  </si>
  <si>
    <t>Hans-Josef Kempkens</t>
  </si>
  <si>
    <t>Ferdi Pasch</t>
  </si>
  <si>
    <t>Hans-Jakob Kempkens</t>
  </si>
  <si>
    <t>Alfred Clanzett</t>
  </si>
  <si>
    <t>Renate Schyrba</t>
  </si>
  <si>
    <t>Birgitt Clanzet</t>
  </si>
  <si>
    <t>Hildegard Hillejan</t>
  </si>
  <si>
    <t>Anika Kister</t>
  </si>
  <si>
    <t>Erwin Günter</t>
  </si>
  <si>
    <t>Michael Nick</t>
  </si>
  <si>
    <t>Guido Ruyters</t>
  </si>
  <si>
    <t>Peter Voßen</t>
  </si>
  <si>
    <t>Rainer Koberwitz</t>
  </si>
  <si>
    <t>Hans Jürgen Reich</t>
  </si>
  <si>
    <t>Thomas Becker</t>
  </si>
  <si>
    <t>Franz Schwefers</t>
  </si>
  <si>
    <t>Stefan Teuwsen</t>
  </si>
  <si>
    <t>Jörg Schleibner</t>
  </si>
  <si>
    <t>Madeleine Schyrba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</si>
</sst>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6" xfId="0" applyFont="1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5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L69"/>
  <sheetViews>
    <sheetView showGridLines="0" tabSelected="1" zoomScalePageLayoutView="0" workbookViewId="0" topLeftCell="A1">
      <selection activeCell="B1" sqref="B1:L1"/>
    </sheetView>
  </sheetViews>
  <sheetFormatPr defaultColWidth="11.421875" defaultRowHeight="12.75"/>
  <cols>
    <col min="1" max="1" width="8.00390625" style="5" customWidth="1"/>
    <col min="2" max="2" width="5.421875" style="14" customWidth="1"/>
    <col min="3" max="3" width="1.1484375" style="5" customWidth="1"/>
    <col min="4" max="4" width="29.28125" style="5" customWidth="1"/>
    <col min="5" max="9" width="8.00390625" style="5" customWidth="1"/>
    <col min="10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84" t="s">
        <v>28</v>
      </c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2:12" s="7" customFormat="1" ht="13.5" thickTop="1">
      <c r="B2" s="44" t="s">
        <v>0</v>
      </c>
      <c r="C2" s="45"/>
      <c r="D2" s="45" t="s">
        <v>1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7" t="s">
        <v>9</v>
      </c>
    </row>
    <row r="3" spans="2:12" ht="12.75">
      <c r="B3" s="48"/>
      <c r="C3" s="49"/>
      <c r="D3" s="50" t="str">
        <f>IF(Listen!$B$2=0,"",Listen!$B$2)</f>
        <v>St. Maria Mag. Boeckelt 2</v>
      </c>
      <c r="E3" s="74">
        <f>COUNT(Listen!C24:L24)</f>
        <v>10</v>
      </c>
      <c r="F3" s="74">
        <f>G3-H3</f>
        <v>133</v>
      </c>
      <c r="G3" s="74">
        <f>IF(Listen!M24="",0,Listen!M24)</f>
        <v>3881</v>
      </c>
      <c r="H3" s="74">
        <f>IF(Listen!M25="",0,Listen!M25)</f>
        <v>3748</v>
      </c>
      <c r="I3" s="74">
        <f>Listen!M27</f>
        <v>16</v>
      </c>
      <c r="J3" s="74">
        <f>COUNTIF(Listen!C27:L27,"2")</f>
        <v>8</v>
      </c>
      <c r="K3" s="74">
        <f>COUNTIF(Listen!C27:L27,"1")</f>
        <v>0</v>
      </c>
      <c r="L3" s="75">
        <f>COUNTIF(Listen!C27:L27,"0")</f>
        <v>2</v>
      </c>
    </row>
    <row r="4" spans="2:12" ht="12.75">
      <c r="B4" s="48"/>
      <c r="C4" s="49"/>
      <c r="D4" s="50" t="str">
        <f>IF(Listen!$B$86=0,"",Listen!$B$86)</f>
        <v>Sevelen</v>
      </c>
      <c r="E4" s="74">
        <f>COUNT(Listen!C108:L108)</f>
        <v>10</v>
      </c>
      <c r="F4" s="74">
        <f>G4-H4</f>
        <v>147</v>
      </c>
      <c r="G4" s="74">
        <f>IF(Listen!M108="",0,Listen!M108)</f>
        <v>3804</v>
      </c>
      <c r="H4" s="74">
        <f>IF(Listen!M109="",0,Listen!M109)</f>
        <v>3657</v>
      </c>
      <c r="I4" s="74">
        <f>Listen!M111</f>
        <v>15</v>
      </c>
      <c r="J4" s="74">
        <f>COUNTIF(Listen!C111:L111,"2")</f>
        <v>7</v>
      </c>
      <c r="K4" s="74">
        <f>COUNTIF(Listen!C111:L111,"1")</f>
        <v>1</v>
      </c>
      <c r="L4" s="75">
        <f>COUNTIF(Listen!C111:L111,"0")</f>
        <v>2</v>
      </c>
    </row>
    <row r="5" spans="2:12" ht="12.75">
      <c r="B5" s="48"/>
      <c r="C5" s="49"/>
      <c r="D5" s="81" t="str">
        <f>IF(Listen!$B$30=0,"",Listen!$B$30)</f>
        <v>St. Maria Magdalena Boeckelt 3</v>
      </c>
      <c r="E5" s="74">
        <f>COUNT(Listen!C52:L52)</f>
        <v>10</v>
      </c>
      <c r="F5" s="74">
        <f>G5-H5</f>
        <v>110</v>
      </c>
      <c r="G5" s="74">
        <f>IF(Listen!M52="",0,Listen!M52)</f>
        <v>3737</v>
      </c>
      <c r="H5" s="74">
        <f>IF(Listen!M53="",0,Listen!M53)</f>
        <v>3627</v>
      </c>
      <c r="I5" s="74">
        <f>Listen!M55</f>
        <v>10</v>
      </c>
      <c r="J5" s="74">
        <f>COUNTIF(Listen!C55:L55,"2")</f>
        <v>5</v>
      </c>
      <c r="K5" s="74">
        <f>COUNTIF(Listen!C55:L55,"1")</f>
        <v>0</v>
      </c>
      <c r="L5" s="75">
        <f>COUNTIF(Listen!C55:L55,"0")</f>
        <v>5</v>
      </c>
    </row>
    <row r="6" spans="2:12" ht="12.75">
      <c r="B6" s="52"/>
      <c r="C6" s="78"/>
      <c r="D6" s="53" t="str">
        <f>IF(Listen!$B$58=0,"",Listen!$B$58)</f>
        <v>Hartefeld</v>
      </c>
      <c r="E6" s="79">
        <f>COUNT(Listen!C80:L80)</f>
        <v>10</v>
      </c>
      <c r="F6" s="79">
        <f>G6-H6</f>
        <v>-86</v>
      </c>
      <c r="G6" s="79">
        <f>IF(Listen!M80="",0,Listen!M80)</f>
        <v>3687</v>
      </c>
      <c r="H6" s="79">
        <f>IF(Listen!M81="",0,Listen!M81)</f>
        <v>3773</v>
      </c>
      <c r="I6" s="79">
        <f>Listen!M83</f>
        <v>9</v>
      </c>
      <c r="J6" s="79">
        <f>COUNTIF(Listen!C83:L83,"2")</f>
        <v>4</v>
      </c>
      <c r="K6" s="79">
        <f>COUNTIF(Listen!C83:L83,"1")</f>
        <v>1</v>
      </c>
      <c r="L6" s="80">
        <f>COUNTIF(Listen!C83:L83,"0")</f>
        <v>5</v>
      </c>
    </row>
    <row r="7" spans="2:12" ht="12.75">
      <c r="B7" s="48"/>
      <c r="C7" s="49"/>
      <c r="D7" s="50" t="str">
        <f>IF(Listen!$B$142=0,"",Listen!$B$142)</f>
        <v>Aldekerk-Eyll-Rahm 2</v>
      </c>
      <c r="E7" s="74">
        <f>COUNT(Listen!C164:L164)</f>
        <v>10</v>
      </c>
      <c r="F7" s="74">
        <f>G7-H7</f>
        <v>85</v>
      </c>
      <c r="G7" s="74">
        <f>IF(Listen!M164="",0,Listen!M164)</f>
        <v>3665</v>
      </c>
      <c r="H7" s="74">
        <f>IF(Listen!M165="",0,Listen!M165)</f>
        <v>3580</v>
      </c>
      <c r="I7" s="74">
        <f>Listen!M167</f>
        <v>8</v>
      </c>
      <c r="J7" s="74">
        <f>COUNTIF(Listen!C167:L167,"2")</f>
        <v>4</v>
      </c>
      <c r="K7" s="74">
        <f>COUNTIF(Listen!C167:L167,"1")</f>
        <v>0</v>
      </c>
      <c r="L7" s="75">
        <f>COUNTIF(Listen!C167:L167,"0")</f>
        <v>6</v>
      </c>
    </row>
    <row r="8" spans="2:12" ht="13.5" thickBot="1">
      <c r="B8" s="48"/>
      <c r="C8" s="51"/>
      <c r="D8" s="54" t="str">
        <f>IF(Listen!$B$114=0,"",Listen!$B$114)</f>
        <v>Veert 2</v>
      </c>
      <c r="E8" s="76">
        <f>COUNT(Listen!C136:L136)</f>
        <v>10</v>
      </c>
      <c r="F8" s="76">
        <f>G8-H8</f>
        <v>-389</v>
      </c>
      <c r="G8" s="76">
        <f>IF(Listen!M136="",0,Listen!M136)</f>
        <v>3330</v>
      </c>
      <c r="H8" s="76">
        <f>IF(Listen!M137="",0,Listen!M137)</f>
        <v>3719</v>
      </c>
      <c r="I8" s="76">
        <f>Listen!M139</f>
        <v>2</v>
      </c>
      <c r="J8" s="76">
        <f>COUNTIF(Listen!C139:L139,"2")</f>
        <v>1</v>
      </c>
      <c r="K8" s="76">
        <f>COUNTIF(Listen!C139:L139,"1")</f>
        <v>0</v>
      </c>
      <c r="L8" s="77">
        <f>COUNTIF(Listen!C139:L139,"0")</f>
        <v>9</v>
      </c>
    </row>
    <row r="9" spans="2:12" ht="13.5" thickTop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2:12" ht="12.75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2.75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ht="12.75"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3.5" thickBot="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s="15" customFormat="1" ht="30.75" customHeight="1" thickBot="1" thickTop="1">
      <c r="B14" s="87" t="s">
        <v>10</v>
      </c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2:12" s="7" customFormat="1" ht="27.75" customHeight="1" thickTop="1">
      <c r="B15" s="52" t="s">
        <v>11</v>
      </c>
      <c r="C15" s="60"/>
      <c r="D15" s="61" t="s">
        <v>12</v>
      </c>
      <c r="E15" s="62"/>
      <c r="F15" s="63" t="s">
        <v>13</v>
      </c>
      <c r="G15" s="61"/>
      <c r="H15" s="64"/>
      <c r="I15" s="62"/>
      <c r="J15" s="60" t="s">
        <v>14</v>
      </c>
      <c r="K15" s="60" t="s">
        <v>15</v>
      </c>
      <c r="L15" s="65" t="s">
        <v>16</v>
      </c>
    </row>
    <row r="16" spans="2:12" ht="12.75">
      <c r="B16" s="48">
        <f>IF(J16=0,"",1)</f>
        <v>1</v>
      </c>
      <c r="C16" s="49"/>
      <c r="D16" s="50" t="str">
        <f>IF(J16=0,"",IF(Listen!B32=0,"",Listen!B32))</f>
        <v>Renate Schyrba</v>
      </c>
      <c r="E16" s="66"/>
      <c r="F16" s="50" t="str">
        <f>IF(J16=0,"",IF(Listen!$B$30=0,"",Listen!$B$30))</f>
        <v>St. Maria Magdalena Boeckelt 3</v>
      </c>
      <c r="G16" s="67"/>
      <c r="H16" s="67"/>
      <c r="I16" s="66"/>
      <c r="J16" s="49">
        <f>IF(Listen!M32="",0,Listen!M32)</f>
        <v>1216</v>
      </c>
      <c r="K16" s="68">
        <f>IF(Listen!N32="",0,Listen!N32)</f>
        <v>135.11111111111111</v>
      </c>
      <c r="L16" s="82">
        <f>IF(K16="",0,K16/15)</f>
        <v>9.007407407407408</v>
      </c>
    </row>
    <row r="17" spans="2:12" ht="12.75">
      <c r="B17" s="48">
        <f>IF(J17=0,"",IF(J17=J16,B16,COUNTA(B$16)+1))</f>
        <v>2</v>
      </c>
      <c r="C17" s="49"/>
      <c r="D17" s="50" t="str">
        <f>IF(J17=0,"",IF(Listen!B60=0,"",Listen!B60))</f>
        <v>Erwin Günter</v>
      </c>
      <c r="E17" s="66"/>
      <c r="F17" s="50" t="str">
        <f>IF(J17=0,"",IF(Listen!$B$58=0,"",Listen!$B$58))</f>
        <v>Hartefeld</v>
      </c>
      <c r="G17" s="67"/>
      <c r="H17" s="67"/>
      <c r="I17" s="66"/>
      <c r="J17" s="49">
        <f>IF(Listen!M60="",0,Listen!M60)</f>
        <v>1215</v>
      </c>
      <c r="K17" s="68">
        <f>IF(Listen!N60="",0,Listen!N60)</f>
        <v>135</v>
      </c>
      <c r="L17" s="82">
        <f>IF(K17="",0,K17/15)</f>
        <v>9</v>
      </c>
    </row>
    <row r="18" spans="2:12" ht="12.75">
      <c r="B18" s="48">
        <f>IF(J18=0,"",IF(J18=J17,B17,COUNTA(B$16:B17)+1))</f>
        <v>3</v>
      </c>
      <c r="C18" s="49"/>
      <c r="D18" s="50" t="str">
        <f>IF(J18=0,"",IF(Listen!B5=0,"",Listen!B5))</f>
        <v>Ferdi Pasch</v>
      </c>
      <c r="E18" s="66"/>
      <c r="F18" s="50" t="str">
        <f>IF(J18=0,"",IF(Listen!$B$2=0,"",Listen!$B$2))</f>
        <v>St. Maria Mag. Boeckelt 2</v>
      </c>
      <c r="G18" s="67"/>
      <c r="H18" s="67"/>
      <c r="I18" s="66"/>
      <c r="J18" s="49">
        <f>IF(Listen!M5="",0,Listen!M5)</f>
        <v>1173</v>
      </c>
      <c r="K18" s="68">
        <f>IF(Listen!N5="",0,Listen!N5)</f>
        <v>130.33333333333334</v>
      </c>
      <c r="L18" s="82">
        <f>IF(K18="",0,K18/15)</f>
        <v>8.68888888888889</v>
      </c>
    </row>
    <row r="19" spans="2:12" ht="12.75">
      <c r="B19" s="48">
        <f>IF(J19=0,"",IF(J19=J18,B18,COUNTA(B$16:B18)+1))</f>
        <v>4</v>
      </c>
      <c r="C19" s="49"/>
      <c r="D19" s="50" t="str">
        <f>IF(J19=0,"",IF(Listen!B93=0,"",Listen!B93))</f>
        <v>Stefan Teuwsen</v>
      </c>
      <c r="E19" s="66"/>
      <c r="F19" s="50" t="str">
        <f>IF(J19=0,"",IF(Listen!$B$86=0,"",Listen!$B$86))</f>
        <v>Sevelen</v>
      </c>
      <c r="G19" s="67"/>
      <c r="H19" s="67"/>
      <c r="I19" s="66"/>
      <c r="J19" s="49">
        <f>IF(Listen!M93="",0,Listen!M93)</f>
        <v>1172</v>
      </c>
      <c r="K19" s="68">
        <f>IF(Listen!N93="",0,Listen!N93)</f>
        <v>130.22222222222223</v>
      </c>
      <c r="L19" s="82">
        <f>IF(K19="",0,K19/15)</f>
        <v>8.681481481481482</v>
      </c>
    </row>
    <row r="20" spans="2:12" ht="12.75">
      <c r="B20" s="48">
        <f>IF(J20=0,"",IF(J20=J19,B19,COUNTA(B$16:B19)+1))</f>
        <v>5</v>
      </c>
      <c r="C20" s="49"/>
      <c r="D20" s="50" t="str">
        <f>IF(J20=0,"",IF(Listen!B6=0,"",Listen!B6))</f>
        <v>Hans-Jakob Kempkens</v>
      </c>
      <c r="E20" s="66"/>
      <c r="F20" s="50" t="str">
        <f>IF(J20=0,"",IF(Listen!$B$2=0,"",Listen!$B$2))</f>
        <v>St. Maria Mag. Boeckelt 2</v>
      </c>
      <c r="G20" s="67"/>
      <c r="H20" s="67"/>
      <c r="I20" s="66"/>
      <c r="J20" s="49">
        <f>IF(Listen!M6="",0,Listen!M6)</f>
        <v>1162</v>
      </c>
      <c r="K20" s="68">
        <f>IF(Listen!N6="",0,Listen!N6)</f>
        <v>129.11111111111111</v>
      </c>
      <c r="L20" s="82">
        <f>IF(K20="",0,K20/15)</f>
        <v>8.607407407407408</v>
      </c>
    </row>
    <row r="21" spans="2:12" ht="12.75">
      <c r="B21" s="48">
        <f>IF(J21=0,"",IF(J21=J20,B20,COUNTA(B$16:B20)+1))</f>
        <v>6</v>
      </c>
      <c r="C21" s="49"/>
      <c r="D21" s="50" t="str">
        <f>IF(J21=0,"",IF(Listen!B7=0,"",Listen!B7))</f>
        <v>Alfred Clanzett</v>
      </c>
      <c r="E21" s="66"/>
      <c r="F21" s="50" t="str">
        <f>IF(J21=0,"",IF(Listen!$B$2=0,"",Listen!$B$2))</f>
        <v>St. Maria Mag. Boeckelt 2</v>
      </c>
      <c r="G21" s="67"/>
      <c r="H21" s="67"/>
      <c r="I21" s="66"/>
      <c r="J21" s="49">
        <f>IF(Listen!M7="",0,Listen!M7)</f>
        <v>1157</v>
      </c>
      <c r="K21" s="68">
        <f>IF(Listen!N7="",0,Listen!N7)</f>
        <v>128.55555555555554</v>
      </c>
      <c r="L21" s="82">
        <f>IF(K21="",0,K21/15)</f>
        <v>8.57037037037037</v>
      </c>
    </row>
    <row r="22" spans="2:12" ht="12.75">
      <c r="B22" s="48">
        <f>IF(J22=0,"",IF(J22=J21,B21,COUNTA(B$16:B21)+1))</f>
        <v>7</v>
      </c>
      <c r="C22" s="49"/>
      <c r="D22" s="50" t="str">
        <f>IF(J22=0,"",IF(Listen!B146=0,"",Listen!B146))</f>
        <v>Bernd Engelen</v>
      </c>
      <c r="E22" s="66"/>
      <c r="F22" s="50" t="str">
        <f>IF(J22=0,"",IF(Listen!$B$142=0,"",Listen!$B$142))</f>
        <v>Aldekerk-Eyll-Rahm 2</v>
      </c>
      <c r="G22" s="67"/>
      <c r="H22" s="67"/>
      <c r="I22" s="66"/>
      <c r="J22" s="49">
        <f>IF(Listen!M146="",0,Listen!M146)</f>
        <v>1147</v>
      </c>
      <c r="K22" s="68">
        <f>IF(Listen!N146="",0,Listen!N146)</f>
        <v>127.44444444444444</v>
      </c>
      <c r="L22" s="82">
        <f>IF(K22="",0,K22/15)</f>
        <v>8.496296296296297</v>
      </c>
    </row>
    <row r="23" spans="2:12" ht="12.75">
      <c r="B23" s="48">
        <f>IF(J23=0,"",IF(J23=J22,B22,COUNTA(B$16:B22)+1))</f>
        <v>8</v>
      </c>
      <c r="C23" s="49"/>
      <c r="D23" s="50" t="str">
        <f>IF(J23=0,"",IF(Listen!B4=0,"",Listen!B4))</f>
        <v>Hans-Josef Kempkens</v>
      </c>
      <c r="E23" s="66"/>
      <c r="F23" s="50" t="str">
        <f>IF(J23=0,"",IF(Listen!$B$2=0,"",Listen!$B$2))</f>
        <v>St. Maria Mag. Boeckelt 2</v>
      </c>
      <c r="G23" s="67"/>
      <c r="H23" s="67"/>
      <c r="I23" s="66"/>
      <c r="J23" s="49">
        <f>IF(Listen!M4="",0,Listen!M4)</f>
        <v>1132</v>
      </c>
      <c r="K23" s="68">
        <f>IF(Listen!N4="",0,Listen!N4)</f>
        <v>125.77777777777777</v>
      </c>
      <c r="L23" s="82">
        <f>IF(K23="",0,K23/15)</f>
        <v>8.385185185185184</v>
      </c>
    </row>
    <row r="24" spans="2:12" ht="12.75">
      <c r="B24" s="48">
        <f>IF(J24=0,"",IF(J24=J23,B23,COUNTA(B$16:B23)+1))</f>
        <v>9</v>
      </c>
      <c r="C24" s="49"/>
      <c r="D24" s="50" t="str">
        <f>IF(J24=0,"",IF(Listen!B92=0,"",Listen!B92))</f>
        <v>Jörg Schleibner</v>
      </c>
      <c r="E24" s="66"/>
      <c r="F24" s="50" t="str">
        <f>IF(J24=0,"",IF(Listen!$B$86=0,"",Listen!$B$86))</f>
        <v>Sevelen</v>
      </c>
      <c r="G24" s="67"/>
      <c r="H24" s="67"/>
      <c r="I24" s="66"/>
      <c r="J24" s="49">
        <f>IF(Listen!M92="",0,Listen!M92)</f>
        <v>1126</v>
      </c>
      <c r="K24" s="68">
        <f>IF(Listen!N92="",0,Listen!N92)</f>
        <v>125.11111111111111</v>
      </c>
      <c r="L24" s="82">
        <f>IF(K24="",0,K24/15)</f>
        <v>8.34074074074074</v>
      </c>
    </row>
    <row r="25" spans="2:12" ht="12.75">
      <c r="B25" s="48">
        <f>IF(J25=0,"",IF(J25=J24,B24,COUNTA(B$16:B24)+1))</f>
        <v>10</v>
      </c>
      <c r="C25" s="49"/>
      <c r="D25" s="50" t="str">
        <f>IF(J25=0,"",IF(Listen!B116=0,"",Listen!B116))</f>
        <v>Norbert Hanzen</v>
      </c>
      <c r="E25" s="66"/>
      <c r="F25" s="50" t="str">
        <f>IF(J25=0,"",IF(Listen!$B$114=0,"",Listen!$B$114))</f>
        <v>Veert 2</v>
      </c>
      <c r="G25" s="67"/>
      <c r="H25" s="67"/>
      <c r="I25" s="66"/>
      <c r="J25" s="49">
        <f>IF(Listen!M116="",0,Listen!M116)</f>
        <v>1110</v>
      </c>
      <c r="K25" s="68">
        <f>IF(Listen!N116="",0,Listen!N116)</f>
        <v>123.33333333333333</v>
      </c>
      <c r="L25" s="82">
        <f>IF(K25="",0,K25/15)</f>
        <v>8.222222222222221</v>
      </c>
    </row>
    <row r="26" spans="2:12" ht="12.75">
      <c r="B26" s="48">
        <f>IF(J26=0,"",IF(J26=J25,B25,COUNTA(B$16:B25)+1))</f>
        <v>11</v>
      </c>
      <c r="C26" s="49"/>
      <c r="D26" s="50" t="str">
        <f>IF(J26=0,"",IF(Listen!B33=0,"",Listen!B33))</f>
        <v>Birgitt Clanzet</v>
      </c>
      <c r="E26" s="66"/>
      <c r="F26" s="50" t="str">
        <f>IF(J26=0,"",IF(Listen!$B$30=0,"",Listen!$B$30))</f>
        <v>St. Maria Magdalena Boeckelt 3</v>
      </c>
      <c r="G26" s="67"/>
      <c r="H26" s="67"/>
      <c r="I26" s="66"/>
      <c r="J26" s="49">
        <f>IF(Listen!M33="",0,Listen!M33)</f>
        <v>1098</v>
      </c>
      <c r="K26" s="68">
        <f>IF(Listen!N33="",0,Listen!N33)</f>
        <v>122</v>
      </c>
      <c r="L26" s="82">
        <f>IF(K26="",0,K26/15)</f>
        <v>8.133333333333333</v>
      </c>
    </row>
    <row r="27" spans="2:12" ht="12.75">
      <c r="B27" s="48">
        <f>IF(J27=0,"",IF(J27=J26,B26,COUNTA(B$16:B26)+1))</f>
        <v>12</v>
      </c>
      <c r="C27" s="49"/>
      <c r="D27" s="50" t="str">
        <f>IF(J27=0,"",IF(Listen!B63=0,"",Listen!B63))</f>
        <v>Peter Voßen</v>
      </c>
      <c r="E27" s="66"/>
      <c r="F27" s="50" t="str">
        <f>IF(J27=0,"",IF(Listen!$B$58=0,"",Listen!$B$58))</f>
        <v>Hartefeld</v>
      </c>
      <c r="G27" s="67"/>
      <c r="H27" s="67"/>
      <c r="I27" s="66"/>
      <c r="J27" s="49">
        <f>IF(Listen!M63="",0,Listen!M63)</f>
        <v>1097</v>
      </c>
      <c r="K27" s="68">
        <f>IF(Listen!N63="",0,Listen!N63)</f>
        <v>121.88888888888889</v>
      </c>
      <c r="L27" s="82">
        <f>IF(K27="",0,K27/15)</f>
        <v>8.125925925925925</v>
      </c>
    </row>
    <row r="28" spans="2:12" ht="12.75">
      <c r="B28" s="48">
        <f>IF(J28=0,"",IF(J28=J27,B27,COUNTA(B$16:B27)+1))</f>
        <v>13</v>
      </c>
      <c r="C28" s="49"/>
      <c r="D28" s="50" t="str">
        <f>IF(J28=0,"",IF(Listen!B88=0,"",Listen!B88))</f>
        <v>Rainer Koberwitz</v>
      </c>
      <c r="E28" s="66"/>
      <c r="F28" s="50" t="str">
        <f>IF(J28=0,"",IF(Listen!$B$86=0,"",Listen!$B$86))</f>
        <v>Sevelen</v>
      </c>
      <c r="G28" s="67"/>
      <c r="H28" s="67"/>
      <c r="I28" s="66"/>
      <c r="J28" s="49">
        <f>IF(Listen!M88="",0,Listen!M88)</f>
        <v>1092</v>
      </c>
      <c r="K28" s="68">
        <f>IF(Listen!N88="",0,Listen!N88)</f>
        <v>121.33333333333333</v>
      </c>
      <c r="L28" s="82">
        <f>IF(K28="",0,K28/15)</f>
        <v>8.088888888888889</v>
      </c>
    </row>
    <row r="29" spans="2:12" ht="12.75">
      <c r="B29" s="48">
        <f>IF(J29=0,"",IF(J29=J28,B28,COUNTA(B$16:B28)+1))</f>
        <v>14</v>
      </c>
      <c r="C29" s="49"/>
      <c r="D29" s="50" t="str">
        <f>IF(J29=0,"",IF(Listen!B145=0,"",Listen!B145))</f>
        <v>Max Klümpen</v>
      </c>
      <c r="E29" s="66"/>
      <c r="F29" s="50" t="str">
        <f>IF(J29=0,"",IF(Listen!$B$142=0,"",Listen!$B$142))</f>
        <v>Aldekerk-Eyll-Rahm 2</v>
      </c>
      <c r="G29" s="67"/>
      <c r="H29" s="67"/>
      <c r="I29" s="66"/>
      <c r="J29" s="49">
        <f>IF(Listen!M145="",0,Listen!M145)</f>
        <v>1078</v>
      </c>
      <c r="K29" s="68">
        <f>IF(Listen!N145="",0,Listen!N145)</f>
        <v>119.77777777777777</v>
      </c>
      <c r="L29" s="82">
        <f>IF(K29="",0,K29/15)</f>
        <v>7.985185185185185</v>
      </c>
    </row>
    <row r="30" spans="2:12" ht="12.75">
      <c r="B30" s="48">
        <f>IF(J30=0,"",IF(J30=J29,B29,COUNTA(B$16:B29)+1))</f>
        <v>15</v>
      </c>
      <c r="C30" s="49"/>
      <c r="D30" s="50" t="str">
        <f>IF(J30=0,"",IF(Listen!B62=0,"",Listen!B62))</f>
        <v>Guido Ruyters</v>
      </c>
      <c r="E30" s="66"/>
      <c r="F30" s="50" t="str">
        <f>IF(J30=0,"",IF(Listen!$B$58=0,"",Listen!$B$58))</f>
        <v>Hartefeld</v>
      </c>
      <c r="G30" s="67"/>
      <c r="H30" s="67"/>
      <c r="I30" s="66"/>
      <c r="J30" s="49">
        <f>IF(Listen!M62="",0,Listen!M62)</f>
        <v>1057</v>
      </c>
      <c r="K30" s="68">
        <f>IF(Listen!N62="",0,Listen!N62)</f>
        <v>117.44444444444444</v>
      </c>
      <c r="L30" s="82">
        <f>IF(K30="",0,K30/15)</f>
        <v>7.82962962962963</v>
      </c>
    </row>
    <row r="31" spans="2:12" ht="12.75">
      <c r="B31" s="48">
        <f>IF(J31=0,"",IF(J31=J30,B30,COUNTA(B$16:B30)+1))</f>
        <v>16</v>
      </c>
      <c r="C31" s="49"/>
      <c r="D31" s="50" t="str">
        <f>IF(J31=0,"",IF(Listen!B117=0,"",Listen!B117))</f>
        <v>Hubert Dohmen</v>
      </c>
      <c r="E31" s="66"/>
      <c r="F31" s="50" t="str">
        <f>IF(J31=0,"",IF(Listen!$B$114=0,"",Listen!$B$114))</f>
        <v>Veert 2</v>
      </c>
      <c r="G31" s="67"/>
      <c r="H31" s="67"/>
      <c r="I31" s="66"/>
      <c r="J31" s="49">
        <f>IF(Listen!M117="",0,Listen!M117)</f>
        <v>1054</v>
      </c>
      <c r="K31" s="68">
        <f>IF(Listen!N117="",0,Listen!N117)</f>
        <v>117.11111111111111</v>
      </c>
      <c r="L31" s="82">
        <f>IF(K31="",0,K31/15)</f>
        <v>7.807407407407408</v>
      </c>
    </row>
    <row r="32" spans="2:12" ht="12.75">
      <c r="B32" s="48">
        <f>IF(J32=0,"",IF(J32=J31,B31,COUNTA(B$16:B31)+1))</f>
        <v>17</v>
      </c>
      <c r="C32" s="49"/>
      <c r="D32" s="50" t="str">
        <f>IF(J32=0,"",IF(Listen!B35=0,"",Listen!B35))</f>
        <v>Anika Kister</v>
      </c>
      <c r="E32" s="66"/>
      <c r="F32" s="50" t="str">
        <f>IF(J32=0,"",IF(Listen!$B$30=0,"",Listen!$B$30))</f>
        <v>St. Maria Magdalena Boeckelt 3</v>
      </c>
      <c r="G32" s="67"/>
      <c r="H32" s="67"/>
      <c r="I32" s="66"/>
      <c r="J32" s="49">
        <f>IF(Listen!M35="",0,Listen!M35)</f>
        <v>1048</v>
      </c>
      <c r="K32" s="68">
        <f>IF(Listen!N35="",0,Listen!N35)</f>
        <v>116.44444444444444</v>
      </c>
      <c r="L32" s="82">
        <f>IF(K32="",0,K32/15)</f>
        <v>7.762962962962963</v>
      </c>
    </row>
    <row r="33" spans="2:12" ht="12.75">
      <c r="B33" s="48">
        <f>IF(J33=0,"",IF(J33=J32,B32,COUNTA(B$16:B32)+1))</f>
        <v>18</v>
      </c>
      <c r="C33" s="49"/>
      <c r="D33" s="50" t="str">
        <f>IF(J33=0,"",IF(Listen!B90=0,"",Listen!B90))</f>
        <v>Thomas Becker</v>
      </c>
      <c r="E33" s="66"/>
      <c r="F33" s="50" t="str">
        <f>IF(J33=0,"",IF(Listen!$B$86=0,"",Listen!$B$86))</f>
        <v>Sevelen</v>
      </c>
      <c r="G33" s="67"/>
      <c r="H33" s="67"/>
      <c r="I33" s="66"/>
      <c r="J33" s="49">
        <f>IF(Listen!M90="",0,Listen!M90)</f>
        <v>1045</v>
      </c>
      <c r="K33" s="68">
        <f>IF(Listen!N90="",0,Listen!N90)</f>
        <v>116.11111111111111</v>
      </c>
      <c r="L33" s="82">
        <f>IF(K33="",0,K33/15)</f>
        <v>7.740740740740741</v>
      </c>
    </row>
    <row r="34" spans="2:12" ht="12.75">
      <c r="B34" s="48">
        <f>IF(J34=0,"",IF(J34=J33,B33,COUNTA(B$16:B33)+1))</f>
        <v>19</v>
      </c>
      <c r="C34" s="49"/>
      <c r="D34" s="50" t="str">
        <f>IF(J34=0,"",IF(Listen!B34=0,"",Listen!B34))</f>
        <v>Hildegard Hillejan</v>
      </c>
      <c r="E34" s="66"/>
      <c r="F34" s="50" t="str">
        <f>IF(J34=0,"",IF(Listen!$B$30=0,"",Listen!$B$30))</f>
        <v>St. Maria Magdalena Boeckelt 3</v>
      </c>
      <c r="G34" s="67"/>
      <c r="H34" s="67"/>
      <c r="I34" s="66"/>
      <c r="J34" s="49">
        <f>IF(Listen!M34="",0,Listen!M34)</f>
        <v>1025</v>
      </c>
      <c r="K34" s="68">
        <f>IF(Listen!N34="",0,Listen!N34)</f>
        <v>113.88888888888889</v>
      </c>
      <c r="L34" s="82">
        <f>IF(K34="",0,K34/15)</f>
        <v>7.592592592592593</v>
      </c>
    </row>
    <row r="35" spans="2:12" ht="12.75">
      <c r="B35" s="48">
        <f>IF(J35=0,"",IF(J35=J34,B34,COUNTA(B$16:B34)+1))</f>
        <v>20</v>
      </c>
      <c r="C35" s="49"/>
      <c r="D35" s="50" t="str">
        <f>IF(J35=0,"",IF(Listen!B89=0,"",Listen!B89))</f>
        <v>Hans Jürgen Reich</v>
      </c>
      <c r="E35" s="66"/>
      <c r="F35" s="50" t="str">
        <f>IF(J35=0,"",IF(Listen!$B$86=0,"",Listen!$B$86))</f>
        <v>Sevelen</v>
      </c>
      <c r="G35" s="67"/>
      <c r="H35" s="67"/>
      <c r="I35" s="66"/>
      <c r="J35" s="49">
        <f>IF(Listen!M89="",0,Listen!M89)</f>
        <v>1003</v>
      </c>
      <c r="K35" s="68">
        <f>IF(Listen!N89="",0,Listen!N89)</f>
        <v>111.44444444444444</v>
      </c>
      <c r="L35" s="82">
        <f>IF(K35="",0,K35/15)</f>
        <v>7.42962962962963</v>
      </c>
    </row>
    <row r="36" spans="2:12" ht="12.75">
      <c r="B36" s="48">
        <f>IF(J36=0,"",IF(J36=J35,B35,COUNTA(B$16:B35)+1))</f>
        <v>21</v>
      </c>
      <c r="C36" s="49"/>
      <c r="D36" s="50" t="str">
        <f>IF(J36=0,"",IF(Listen!B144=0,"",Listen!B144))</f>
        <v>Martin Dams</v>
      </c>
      <c r="E36" s="66"/>
      <c r="F36" s="50" t="str">
        <f>IF(J36=0,"",IF(Listen!$B$142=0,"",Listen!$B$142))</f>
        <v>Aldekerk-Eyll-Rahm 2</v>
      </c>
      <c r="G36" s="67"/>
      <c r="H36" s="67"/>
      <c r="I36" s="66"/>
      <c r="J36" s="49">
        <f>IF(Listen!M144="",0,Listen!M144)</f>
        <v>944</v>
      </c>
      <c r="K36" s="68">
        <f>IF(Listen!N144="",0,Listen!N144)</f>
        <v>104.88888888888889</v>
      </c>
      <c r="L36" s="82">
        <f>IF(K36="",0,K36/15)</f>
        <v>6.992592592592592</v>
      </c>
    </row>
    <row r="37" spans="2:12" ht="12.75">
      <c r="B37" s="48">
        <f>IF(J37=0,"",IF(J37=J36,B36,COUNTA(B$16:B36)+1))</f>
        <v>22</v>
      </c>
      <c r="C37" s="49"/>
      <c r="D37" s="50" t="str">
        <f>IF(J37=0,"",IF(Listen!B148=0,"",Listen!B148))</f>
        <v>Marcel Leurs</v>
      </c>
      <c r="E37" s="66"/>
      <c r="F37" s="50" t="str">
        <f>IF(J37=0,"",IF(Listen!$B$142=0,"",Listen!$B$142))</f>
        <v>Aldekerk-Eyll-Rahm 2</v>
      </c>
      <c r="G37" s="67"/>
      <c r="H37" s="67"/>
      <c r="I37" s="66"/>
      <c r="J37" s="49">
        <f>IF(Listen!M148="",0,Listen!M148)</f>
        <v>942</v>
      </c>
      <c r="K37" s="68">
        <f>IF(Listen!N148="",0,Listen!N148)</f>
        <v>104.66666666666667</v>
      </c>
      <c r="L37" s="82">
        <f>IF(K37="",0,K37/15)</f>
        <v>6.977777777777778</v>
      </c>
    </row>
    <row r="38" spans="2:12" ht="12.75">
      <c r="B38" s="48">
        <f>IF(J38=0,"",IF(J38=J37,B37,COUNTA(B$16:B37)+1))</f>
        <v>23</v>
      </c>
      <c r="C38" s="49"/>
      <c r="D38" s="50" t="str">
        <f>IF(J38=0,"",IF(Listen!B61=0,"",Listen!B61))</f>
        <v>Michael Nick</v>
      </c>
      <c r="E38" s="66"/>
      <c r="F38" s="50" t="str">
        <f>IF(J38=0,"",IF(Listen!$B$58=0,"",Listen!$B$58))</f>
        <v>Hartefeld</v>
      </c>
      <c r="G38" s="67"/>
      <c r="H38" s="67"/>
      <c r="I38" s="66"/>
      <c r="J38" s="49">
        <f>IF(Listen!M61="",0,Listen!M61)</f>
        <v>888</v>
      </c>
      <c r="K38" s="68">
        <f>IF(Listen!N61="",0,Listen!N61)</f>
        <v>98.66666666666667</v>
      </c>
      <c r="L38" s="82">
        <f>IF(K38="",0,K38/15)</f>
        <v>6.577777777777778</v>
      </c>
    </row>
    <row r="39" spans="2:12" ht="12.75">
      <c r="B39" s="48">
        <f>IF(J39=0,"",IF(J39=J38,B38,COUNTA(B$16:B38)+1))</f>
        <v>24</v>
      </c>
      <c r="C39" s="49"/>
      <c r="D39" s="50" t="str">
        <f>IF(J39=0,"",IF(Listen!B149=0,"",Listen!B149))</f>
        <v>Michael Kleinmans</v>
      </c>
      <c r="E39" s="66"/>
      <c r="F39" s="50" t="str">
        <f>IF(J39=0,"",IF(Listen!$B$142=0,"",Listen!$B$142))</f>
        <v>Aldekerk-Eyll-Rahm 2</v>
      </c>
      <c r="G39" s="67"/>
      <c r="H39" s="67"/>
      <c r="I39" s="66"/>
      <c r="J39" s="49">
        <f>IF(Listen!M149="",0,Listen!M149)</f>
        <v>853</v>
      </c>
      <c r="K39" s="68">
        <f>IF(Listen!N149="",0,Listen!N149)</f>
        <v>121.85714285714286</v>
      </c>
      <c r="L39" s="82">
        <f>IF(K39="",0,K39/15)</f>
        <v>8.123809523809523</v>
      </c>
    </row>
    <row r="40" spans="2:12" ht="12.75">
      <c r="B40" s="48">
        <f>IF(J40=0,"",IF(J40=J39,B39,COUNTA(B$16:B39)+1))</f>
        <v>25</v>
      </c>
      <c r="C40" s="49"/>
      <c r="D40" s="50" t="str">
        <f>IF(J40=0,"",IF(Listen!B118=0,"",Listen!B118))</f>
        <v>Christoph Fröhlich</v>
      </c>
      <c r="E40" s="66"/>
      <c r="F40" s="50" t="str">
        <f>IF(J40=0,"",IF(Listen!$B$114=0,"",Listen!$B$114))</f>
        <v>Veert 2</v>
      </c>
      <c r="G40" s="67"/>
      <c r="H40" s="67"/>
      <c r="I40" s="66"/>
      <c r="J40" s="49">
        <f>IF(Listen!M118="",0,Listen!M118)</f>
        <v>801</v>
      </c>
      <c r="K40" s="68">
        <f>IF(Listen!N118="",0,Listen!N118)</f>
        <v>114.42857142857143</v>
      </c>
      <c r="L40" s="82">
        <f>IF(K40="",0,K40/15)</f>
        <v>7.628571428571429</v>
      </c>
    </row>
    <row r="41" spans="2:12" ht="12.75">
      <c r="B41" s="48">
        <f>IF(J41=0,"",IF(J41=J40,B40,COUNTA(B$16:B40)+1))</f>
        <v>26</v>
      </c>
      <c r="C41" s="49"/>
      <c r="D41" s="50" t="str">
        <f>IF(J41=0,"",IF(Listen!B119=0,"",Listen!B119))</f>
        <v>Werner Heine</v>
      </c>
      <c r="E41" s="66"/>
      <c r="F41" s="50" t="str">
        <f>IF(J41=0,"",IF(Listen!$B$114=0,"",Listen!$B$114))</f>
        <v>Veert 2</v>
      </c>
      <c r="G41" s="67"/>
      <c r="H41" s="67"/>
      <c r="I41" s="66"/>
      <c r="J41" s="49">
        <f>IF(Listen!M119="",0,Listen!M119)</f>
        <v>794</v>
      </c>
      <c r="K41" s="68">
        <f>IF(Listen!N119="",0,Listen!N119)</f>
        <v>113.42857142857143</v>
      </c>
      <c r="L41" s="82">
        <f>IF(K41="",0,K41/15)</f>
        <v>7.561904761904762</v>
      </c>
    </row>
    <row r="42" spans="2:12" ht="12.75">
      <c r="B42" s="48">
        <f>IF(J42=0,"",IF(J42=J41,B41,COUNTA(B$16:B41)+1))</f>
        <v>27</v>
      </c>
      <c r="C42" s="49"/>
      <c r="D42" s="50" t="str">
        <f>IF(J42=0,"",IF(Listen!B91=0,"",Listen!B91))</f>
        <v>Franz Schwefers</v>
      </c>
      <c r="E42" s="66"/>
      <c r="F42" s="50" t="str">
        <f>IF(J42=0,"",IF(Listen!$B$86=0,"",Listen!$B$86))</f>
        <v>Sevelen</v>
      </c>
      <c r="G42" s="67"/>
      <c r="H42" s="67"/>
      <c r="I42" s="66"/>
      <c r="J42" s="49">
        <f>IF(Listen!M91="",0,Listen!M91)</f>
        <v>402</v>
      </c>
      <c r="K42" s="68">
        <f>IF(Listen!N91="",0,Listen!N91)</f>
        <v>134</v>
      </c>
      <c r="L42" s="82">
        <f>IF(K42="",0,K42/15)</f>
        <v>8.933333333333334</v>
      </c>
    </row>
    <row r="43" spans="2:12" ht="12.75">
      <c r="B43" s="48">
        <f>IF(J43=0,"",IF(J43=J42,B42,COUNTA(B$16:B42)+1))</f>
        <v>28</v>
      </c>
      <c r="C43" s="49"/>
      <c r="D43" s="50" t="str">
        <f>IF(J43=0,"",IF(Listen!B147=0,"",Listen!B147))</f>
        <v>Jakob Helmings</v>
      </c>
      <c r="E43" s="66"/>
      <c r="F43" s="50" t="str">
        <f>IF(J43=0,"",IF(Listen!$B$142=0,"",Listen!$B$142))</f>
        <v>Aldekerk-Eyll-Rahm 2</v>
      </c>
      <c r="G43" s="67"/>
      <c r="H43" s="67"/>
      <c r="I43" s="66"/>
      <c r="J43" s="49">
        <f>IF(Listen!M147="",0,Listen!M147)</f>
        <v>353</v>
      </c>
      <c r="K43" s="68">
        <f>IF(Listen!N147="",0,Listen!N147)</f>
        <v>117.66666666666667</v>
      </c>
      <c r="L43" s="82">
        <f>IF(K43="",0,K43/15)</f>
        <v>7.844444444444445</v>
      </c>
    </row>
    <row r="44" spans="2:12" ht="12.75">
      <c r="B44" s="48">
        <f>IF(J44=0,"",IF(J44=J43,B43,COUNTA(B$16:B43)+1))</f>
        <v>29</v>
      </c>
      <c r="C44" s="49"/>
      <c r="D44" s="50" t="str">
        <f>IF(J44=0,"",IF(Listen!B36=0,"",Listen!B36))</f>
        <v>Madeleine Schyrba</v>
      </c>
      <c r="E44" s="66"/>
      <c r="F44" s="50" t="str">
        <f>IF(J44=0,"",IF(Listen!$B$30=0,"",Listen!$B$30))</f>
        <v>St. Maria Magdalena Boeckelt 3</v>
      </c>
      <c r="G44" s="67"/>
      <c r="H44" s="67"/>
      <c r="I44" s="66"/>
      <c r="J44" s="49">
        <f>IF(Listen!M36="",0,Listen!M36)</f>
        <v>122</v>
      </c>
      <c r="K44" s="68">
        <f>IF(Listen!N36="",0,Listen!N36)</f>
        <v>122</v>
      </c>
      <c r="L44" s="82">
        <f>IF(K44="",0,K44/15)</f>
        <v>8.133333333333333</v>
      </c>
    </row>
    <row r="45" spans="2:12" ht="12.75">
      <c r="B45" s="48">
        <f>IF(J45=0,"",IF(J45=J44,B44,COUNTA(B$16:B44)+1))</f>
      </c>
      <c r="C45" s="49"/>
      <c r="D45" s="50">
        <f>IF(J45=0,"",IF(Listen!B65=0,"",Listen!B65))</f>
      </c>
      <c r="E45" s="66"/>
      <c r="F45" s="50">
        <f>IF(J45=0,"",IF(Listen!$B$58=0,"",Listen!$B$58))</f>
      </c>
      <c r="G45" s="67"/>
      <c r="H45" s="67"/>
      <c r="I45" s="66"/>
      <c r="J45" s="49">
        <f>IF(Listen!M65="",0,Listen!M65)</f>
        <v>0</v>
      </c>
      <c r="K45" s="68">
        <f>IF(Listen!N65="",0,Listen!N65)</f>
        <v>0</v>
      </c>
      <c r="L45" s="82">
        <f>IF(K45="",0,K45/15)</f>
        <v>0</v>
      </c>
    </row>
    <row r="46" spans="2:12" ht="12.75">
      <c r="B46" s="48">
        <f>IF(J46=0,"",IF(J46=J45,B45,COUNTA(B$16:B45)+1))</f>
      </c>
      <c r="C46" s="49"/>
      <c r="D46" s="50">
        <f>IF(J46=0,"",IF(Listen!B37=0,"",Listen!B37))</f>
      </c>
      <c r="E46" s="66"/>
      <c r="F46" s="50">
        <f>IF(J46=0,"",IF(Listen!$B$30=0,"",Listen!$B$30))</f>
      </c>
      <c r="G46" s="67"/>
      <c r="H46" s="67"/>
      <c r="I46" s="66"/>
      <c r="J46" s="49">
        <f>IF(Listen!M37="",0,Listen!M37)</f>
        <v>0</v>
      </c>
      <c r="K46" s="68">
        <f>IF(Listen!N37="",0,Listen!N37)</f>
        <v>0</v>
      </c>
      <c r="L46" s="82">
        <f>IF(K46="",0,K46/15)</f>
        <v>0</v>
      </c>
    </row>
    <row r="47" spans="2:12" ht="12.75">
      <c r="B47" s="48">
        <f>IF(J47=0,"",IF(J47=J46,B46,COUNTA(B$16:B46)+1))</f>
      </c>
      <c r="C47" s="49"/>
      <c r="D47" s="50">
        <f>IF(J47=0,"",IF(Listen!B120=0,"",Listen!B120))</f>
      </c>
      <c r="E47" s="66"/>
      <c r="F47" s="50">
        <f>IF(J47=0,"",IF(Listen!$B$114=0,"",Listen!$B$114))</f>
      </c>
      <c r="G47" s="67"/>
      <c r="H47" s="67"/>
      <c r="I47" s="66"/>
      <c r="J47" s="49">
        <f>IF(Listen!M120="",0,Listen!M120)</f>
        <v>0</v>
      </c>
      <c r="K47" s="68">
        <f>IF(Listen!N120="",0,Listen!N120)</f>
        <v>0</v>
      </c>
      <c r="L47" s="82">
        <f>IF(K47="",0,K47/15)</f>
        <v>0</v>
      </c>
    </row>
    <row r="48" spans="2:12" ht="12.75">
      <c r="B48" s="48">
        <f>IF(J48=0,"",IF(J48=J47,B47,COUNTA(B$16:B47)+1))</f>
      </c>
      <c r="C48" s="49"/>
      <c r="D48" s="50">
        <f>IF(J48=0,"",IF(Listen!B121=0,"",Listen!B121))</f>
      </c>
      <c r="E48" s="66"/>
      <c r="F48" s="50">
        <f>IF(J48=0,"",IF(Listen!$B$114=0,"",Listen!$B$114))</f>
      </c>
      <c r="G48" s="67"/>
      <c r="H48" s="67"/>
      <c r="I48" s="66"/>
      <c r="J48" s="49">
        <f>IF(Listen!M121="",0,Listen!M121)</f>
        <v>0</v>
      </c>
      <c r="K48" s="68">
        <f>IF(Listen!N121="",0,Listen!N121)</f>
        <v>0</v>
      </c>
      <c r="L48" s="82">
        <f>IF(K48="",0,K48/15)</f>
        <v>0</v>
      </c>
    </row>
    <row r="49" spans="2:12" ht="12.75">
      <c r="B49" s="48">
        <f>IF(J49=0,"",IF(J49=J48,B48,COUNTA(B$16:B48)+1))</f>
      </c>
      <c r="C49" s="49"/>
      <c r="D49" s="50">
        <f>IF(J49=0,"",IF(Listen!B66=0,"",Listen!B66))</f>
      </c>
      <c r="E49" s="66"/>
      <c r="F49" s="50">
        <f>IF(J49=0,"",IF(Listen!$B$58=0,"",Listen!$B$58))</f>
      </c>
      <c r="G49" s="67"/>
      <c r="H49" s="67"/>
      <c r="I49" s="66"/>
      <c r="J49" s="49">
        <f>IF(Listen!M66="",0,Listen!M66)</f>
        <v>0</v>
      </c>
      <c r="K49" s="68">
        <f>IF(Listen!N66="",0,Listen!N66)</f>
        <v>0</v>
      </c>
      <c r="L49" s="82">
        <f>IF(K49="",0,K49/30)</f>
        <v>0</v>
      </c>
    </row>
    <row r="50" spans="2:12" ht="12.75">
      <c r="B50" s="48">
        <f>IF(J50=0,"",IF(J50=J49,B49,COUNTA(B$16:B49)+1))</f>
      </c>
      <c r="C50" s="49"/>
      <c r="D50" s="50">
        <f>IF(J50=0,"",IF(Listen!B64=0,"",Listen!B64))</f>
      </c>
      <c r="E50" s="66"/>
      <c r="F50" s="50">
        <f>IF(J50=0,"",IF(Listen!$B$58=0,"",Listen!$B$58))</f>
      </c>
      <c r="G50" s="67"/>
      <c r="H50" s="67"/>
      <c r="I50" s="66"/>
      <c r="J50" s="49">
        <f>IF(Listen!M64="",0,Listen!M64)</f>
        <v>0</v>
      </c>
      <c r="K50" s="68">
        <f>IF(Listen!N64="",0,Listen!N64)</f>
        <v>0</v>
      </c>
      <c r="L50" s="82">
        <f>IF(K50="",0,K50/15)</f>
        <v>0</v>
      </c>
    </row>
    <row r="51" spans="2:12" ht="12.75">
      <c r="B51" s="48">
        <f>IF(J51=0,"",IF(J51=J50,B50,COUNTA(B$16:B50)+1))</f>
      </c>
      <c r="C51" s="49"/>
      <c r="D51" s="50">
        <f>IF(J51=0,"",IF(Listen!B122=0,"",Listen!B122))</f>
      </c>
      <c r="E51" s="66"/>
      <c r="F51" s="50">
        <f>IF(J51=0,"",IF(Listen!$B$114=0,"",Listen!$B$114))</f>
      </c>
      <c r="G51" s="67"/>
      <c r="H51" s="67"/>
      <c r="I51" s="66"/>
      <c r="J51" s="49">
        <f>IF(Listen!M122="",0,Listen!M122)</f>
        <v>0</v>
      </c>
      <c r="K51" s="68">
        <f>IF(Listen!N122="",0,Listen!N122)</f>
        <v>0</v>
      </c>
      <c r="L51" s="82">
        <f>IF(K51="",0,K51/30)</f>
        <v>0</v>
      </c>
    </row>
    <row r="52" spans="2:12" ht="12.75">
      <c r="B52" s="48">
        <f>IF(J52=0,"",IF(J52=J51,B51,COUNTA(B$16:B51)+1))</f>
      </c>
      <c r="C52" s="51"/>
      <c r="D52" s="50">
        <f>IF(J52=0,"",IF(Listen!B8=0,"",Listen!B8))</f>
      </c>
      <c r="E52" s="66"/>
      <c r="F52" s="50">
        <f>IF(J52=0,"",IF(Listen!$B$2=0,"",Listen!$B$2))</f>
      </c>
      <c r="G52" s="67"/>
      <c r="H52" s="67"/>
      <c r="I52" s="66"/>
      <c r="J52" s="49">
        <f>IF(Listen!M8="",0,Listen!M8)</f>
        <v>0</v>
      </c>
      <c r="K52" s="68">
        <f>IF(Listen!N8="",0,Listen!N8)</f>
        <v>0</v>
      </c>
      <c r="L52" s="82">
        <f>IF(K52="",0,K52/15)</f>
        <v>0</v>
      </c>
    </row>
    <row r="53" spans="2:12" ht="12.75">
      <c r="B53" s="48">
        <f>IF(J53=0,"",IF(J53=J52,B52,COUNTA(B$16:B52)+1))</f>
      </c>
      <c r="C53" s="51"/>
      <c r="D53" s="50">
        <f>IF(J53=0,"",IF(Listen!B9=0,"",Listen!B9))</f>
      </c>
      <c r="E53" s="66"/>
      <c r="F53" s="50">
        <f>IF(J53=0,"",IF(Listen!$B$2=0,"",Listen!$B$2))</f>
      </c>
      <c r="G53" s="67"/>
      <c r="H53" s="67"/>
      <c r="I53" s="66"/>
      <c r="J53" s="49">
        <f>IF(Listen!M9="",0,Listen!M9)</f>
        <v>0</v>
      </c>
      <c r="K53" s="68">
        <f>IF(Listen!N9="",0,Listen!N9)</f>
        <v>0</v>
      </c>
      <c r="L53" s="82">
        <f>IF(K53="",0,K53/15)</f>
        <v>0</v>
      </c>
    </row>
    <row r="54" spans="2:12" ht="12.75">
      <c r="B54" s="48">
        <f>IF(J54=0,"",IF(J54=J53,B53,COUNTA(B$16:B53)+1))</f>
      </c>
      <c r="C54" s="51"/>
      <c r="D54" s="50">
        <f>IF(J54=0,"",IF(Listen!B10=0,"",Listen!B10))</f>
      </c>
      <c r="E54" s="66"/>
      <c r="F54" s="50">
        <f>IF(J54=0,"",IF(Listen!$B$2=0,"",Listen!$B$2))</f>
      </c>
      <c r="G54" s="67"/>
      <c r="H54" s="67"/>
      <c r="I54" s="66"/>
      <c r="J54" s="49">
        <f>IF(Listen!M10="",0,Listen!M10)</f>
        <v>0</v>
      </c>
      <c r="K54" s="68">
        <f>IF(Listen!N10="",0,Listen!N10)</f>
        <v>0</v>
      </c>
      <c r="L54" s="82">
        <f>IF(K54="",0,K54/15)</f>
        <v>0</v>
      </c>
    </row>
    <row r="55" spans="2:12" ht="12.75">
      <c r="B55" s="48">
        <f>IF(J55=0,"",IF(J55=J54,B54,COUNTA(B$16:B54)+1))</f>
      </c>
      <c r="C55" s="51"/>
      <c r="D55" s="50">
        <f>IF(J55=0,"",IF(Listen!B11=0,"",Listen!B11))</f>
      </c>
      <c r="E55" s="66"/>
      <c r="F55" s="50">
        <f>IF(J55=0,"",IF(Listen!$B$2=0,"",Listen!$B$2))</f>
      </c>
      <c r="G55" s="67"/>
      <c r="H55" s="67"/>
      <c r="I55" s="66"/>
      <c r="J55" s="49">
        <f>IF(Listen!M11="",0,Listen!M11)</f>
        <v>0</v>
      </c>
      <c r="K55" s="68">
        <f>IF(Listen!N11="",0,Listen!N11)</f>
        <v>0</v>
      </c>
      <c r="L55" s="82">
        <f>IF(K55="",0,K55/15)</f>
        <v>0</v>
      </c>
    </row>
    <row r="56" spans="2:12" ht="12.75">
      <c r="B56" s="48">
        <f>IF(J56=0,"",IF(J56=J55,B55,COUNTA(B$16:B55)+1))</f>
      </c>
      <c r="C56" s="51"/>
      <c r="D56" s="50">
        <f>IF(J56=0,"",IF(Listen!B12=0,"",Listen!B12))</f>
      </c>
      <c r="E56" s="66"/>
      <c r="F56" s="50">
        <f>IF(J56=0,"",IF(Listen!$B$2=0,"",Listen!$B$2))</f>
      </c>
      <c r="G56" s="67"/>
      <c r="H56" s="67"/>
      <c r="I56" s="66"/>
      <c r="J56" s="49">
        <f>IF(Listen!M12="",0,Listen!M12)</f>
        <v>0</v>
      </c>
      <c r="K56" s="68">
        <f>IF(Listen!N12="",0,Listen!N12)</f>
        <v>0</v>
      </c>
      <c r="L56" s="82">
        <f>IF(K56="",0,K56/30)</f>
        <v>0</v>
      </c>
    </row>
    <row r="57" spans="2:12" ht="12.75">
      <c r="B57" s="48">
        <f>IF(J57=0,"",IF(J57=J56,B56,COUNTA(B$16:B56)+1))</f>
      </c>
      <c r="C57" s="51"/>
      <c r="D57" s="50">
        <f>IF(J57=0,"",IF(Listen!B38=0,"",Listen!B38))</f>
      </c>
      <c r="E57" s="66"/>
      <c r="F57" s="50">
        <f>IF(J57=0,"",IF(Listen!$B$30=0,"",Listen!$B$30))</f>
      </c>
      <c r="G57" s="67"/>
      <c r="H57" s="67"/>
      <c r="I57" s="66"/>
      <c r="J57" s="49">
        <f>IF(Listen!M38="",0,Listen!M38)</f>
        <v>0</v>
      </c>
      <c r="K57" s="68">
        <f>IF(Listen!N38="",0,Listen!N38)</f>
        <v>0</v>
      </c>
      <c r="L57" s="82">
        <f>IF(K57="",0,K57/30)</f>
        <v>0</v>
      </c>
    </row>
    <row r="58" spans="2:12" ht="12.75">
      <c r="B58" s="48">
        <f>IF(J58=0,"",IF(J58=J57,B57,COUNTA(B$16:B57)+1))</f>
      </c>
      <c r="C58" s="51"/>
      <c r="D58" s="50">
        <f>IF(J58=0,"",IF(Listen!B39=0,"",Listen!B39))</f>
      </c>
      <c r="E58" s="66"/>
      <c r="F58" s="50">
        <f>IF(J58=0,"",IF(Listen!$B$30=0,"",Listen!$B$30))</f>
      </c>
      <c r="G58" s="67"/>
      <c r="H58" s="67"/>
      <c r="I58" s="66"/>
      <c r="J58" s="49">
        <f>IF(Listen!M39="",0,Listen!M39)</f>
        <v>0</v>
      </c>
      <c r="K58" s="68">
        <f>IF(Listen!N39="",0,Listen!N39)</f>
        <v>0</v>
      </c>
      <c r="L58" s="82">
        <f>IF(K58="",0,K58/30)</f>
        <v>0</v>
      </c>
    </row>
    <row r="59" spans="2:12" ht="12.75">
      <c r="B59" s="48">
        <f>IF(J59=0,"",IF(J59=J58,B58,COUNTA(B$16:B58)+1))</f>
      </c>
      <c r="C59" s="51"/>
      <c r="D59" s="50">
        <f>IF(J59=0,"",IF(Listen!B40=0,"",Listen!B40))</f>
      </c>
      <c r="E59" s="66"/>
      <c r="F59" s="50">
        <f>IF(J59=0,"",IF(Listen!$B$30=0,"",Listen!$B$30))</f>
      </c>
      <c r="G59" s="67"/>
      <c r="H59" s="67"/>
      <c r="I59" s="66"/>
      <c r="J59" s="49">
        <f>IF(Listen!M40="",0,Listen!M40)</f>
        <v>0</v>
      </c>
      <c r="K59" s="68">
        <f>IF(Listen!N40="",0,Listen!N40)</f>
        <v>0</v>
      </c>
      <c r="L59" s="82">
        <f>IF(K59="",0,K59/30)</f>
        <v>0</v>
      </c>
    </row>
    <row r="60" spans="2:12" ht="12.75">
      <c r="B60" s="48">
        <f>IF(J60=0,"",IF(J60=J59,B59,COUNTA(B$16:B59)+1))</f>
      </c>
      <c r="C60" s="51"/>
      <c r="D60" s="50">
        <f>IF(J60=0,"",IF(Listen!B67=0,"",Listen!B67))</f>
      </c>
      <c r="E60" s="66"/>
      <c r="F60" s="50">
        <f>IF(J60=0,"",IF(Listen!$B$58=0,"",Listen!$B$58))</f>
      </c>
      <c r="G60" s="67"/>
      <c r="H60" s="67"/>
      <c r="I60" s="66"/>
      <c r="J60" s="49">
        <f>IF(Listen!M67="",0,Listen!M67)</f>
        <v>0</v>
      </c>
      <c r="K60" s="68">
        <f>IF(Listen!N67="",0,Listen!N67)</f>
        <v>0</v>
      </c>
      <c r="L60" s="82">
        <f>IF(K60="",0,K60/30)</f>
        <v>0</v>
      </c>
    </row>
    <row r="61" spans="2:12" ht="12.75">
      <c r="B61" s="48">
        <f>IF(J61=0,"",IF(J61=J60,B60,COUNTA(B$16:B60)+1))</f>
      </c>
      <c r="C61" s="51"/>
      <c r="D61" s="50">
        <f>IF(J61=0,"",IF(Listen!B68=0,"",Listen!B68))</f>
      </c>
      <c r="E61" s="66"/>
      <c r="F61" s="50">
        <f>IF(J61=0,"",IF(Listen!$B$58=0,"",Listen!$B$58))</f>
      </c>
      <c r="G61" s="67"/>
      <c r="H61" s="67"/>
      <c r="I61" s="66"/>
      <c r="J61" s="49">
        <f>IF(Listen!M68="",0,Listen!M68)</f>
        <v>0</v>
      </c>
      <c r="K61" s="68">
        <f>IF(Listen!N68="",0,Listen!N68)</f>
        <v>0</v>
      </c>
      <c r="L61" s="82">
        <f>IF(K61="",0,K61/30)</f>
        <v>0</v>
      </c>
    </row>
    <row r="62" spans="2:12" ht="12.75">
      <c r="B62" s="48">
        <f>IF(J62=0,"",IF(J62=J61,B61,COUNTA(B$16:B61)+1))</f>
      </c>
      <c r="C62" s="51"/>
      <c r="D62" s="50">
        <f>IF(J62=0,"",IF(Listen!B94=0,"",Listen!B94))</f>
      </c>
      <c r="E62" s="66"/>
      <c r="F62" s="50">
        <f>IF(J62=0,"",IF(Listen!$B$86=0,"",Listen!$B$86))</f>
      </c>
      <c r="G62" s="67"/>
      <c r="H62" s="67"/>
      <c r="I62" s="66"/>
      <c r="J62" s="49">
        <f>IF(Listen!M94="",0,Listen!M94)</f>
        <v>0</v>
      </c>
      <c r="K62" s="68">
        <f>IF(Listen!N94="",0,Listen!N94)</f>
        <v>0</v>
      </c>
      <c r="L62" s="82">
        <f>IF(K62="",0,K62/30)</f>
        <v>0</v>
      </c>
    </row>
    <row r="63" spans="2:12" ht="12.75">
      <c r="B63" s="48">
        <f>IF(J63=0,"",IF(J63=J62,B62,COUNTA(B$16:B62)+1))</f>
      </c>
      <c r="C63" s="51"/>
      <c r="D63" s="50">
        <f>IF(J63=0,"",IF(Listen!B95=0,"",Listen!B95))</f>
      </c>
      <c r="E63" s="66"/>
      <c r="F63" s="50">
        <f>IF(J63=0,"",IF(Listen!$B$86=0,"",Listen!$B$86))</f>
      </c>
      <c r="G63" s="67"/>
      <c r="H63" s="67"/>
      <c r="I63" s="66"/>
      <c r="J63" s="49">
        <f>IF(Listen!M95="",0,Listen!M95)</f>
        <v>0</v>
      </c>
      <c r="K63" s="68">
        <f>IF(Listen!N95="",0,Listen!N95)</f>
        <v>0</v>
      </c>
      <c r="L63" s="82">
        <f>IF(K63="",0,K63/30)</f>
        <v>0</v>
      </c>
    </row>
    <row r="64" spans="2:12" ht="12.75">
      <c r="B64" s="48">
        <f>IF(J64=0,"",IF(J64=J63,B63,COUNTA(B$16:B63)+1))</f>
      </c>
      <c r="C64" s="51"/>
      <c r="D64" s="50">
        <f>IF(J64=0,"",IF(Listen!B96=0,"",Listen!B96))</f>
      </c>
      <c r="E64" s="66"/>
      <c r="F64" s="50">
        <f>IF(J64=0,"",IF(Listen!$B$86=0,"",Listen!$B$86))</f>
      </c>
      <c r="G64" s="67"/>
      <c r="H64" s="67"/>
      <c r="I64" s="66"/>
      <c r="J64" s="49">
        <f>IF(Listen!M96="",0,Listen!M96)</f>
        <v>0</v>
      </c>
      <c r="K64" s="68">
        <f>IF(Listen!N96="",0,Listen!N96)</f>
        <v>0</v>
      </c>
      <c r="L64" s="82">
        <f>IF(K64="",0,K64/30)</f>
        <v>0</v>
      </c>
    </row>
    <row r="65" spans="2:12" ht="12.75">
      <c r="B65" s="48">
        <f>IF(J65=0,"",IF(J65=J64,B64,COUNTA(B$16:B64)+1))</f>
      </c>
      <c r="C65" s="51"/>
      <c r="D65" s="50">
        <f>IF(J65=0,"",IF(Listen!B123=0,"",Listen!B123))</f>
      </c>
      <c r="E65" s="66"/>
      <c r="F65" s="50">
        <f>IF(J65=0,"",IF(Listen!$B$114=0,"",Listen!$B$114))</f>
      </c>
      <c r="G65" s="67"/>
      <c r="H65" s="67"/>
      <c r="I65" s="66"/>
      <c r="J65" s="49">
        <f>IF(Listen!M123="",0,Listen!M123)</f>
        <v>0</v>
      </c>
      <c r="K65" s="68">
        <f>IF(Listen!N123="",0,Listen!N123)</f>
        <v>0</v>
      </c>
      <c r="L65" s="82">
        <f>IF(K65="",0,K65/30)</f>
        <v>0</v>
      </c>
    </row>
    <row r="66" spans="2:12" ht="12.75">
      <c r="B66" s="48">
        <f>IF(J66=0,"",IF(J66=J65,B65,COUNTA(B$16:B65)+1))</f>
      </c>
      <c r="C66" s="51"/>
      <c r="D66" s="50">
        <f>IF(J66=0,"",IF(Listen!B124=0,"",Listen!B124))</f>
      </c>
      <c r="E66" s="66"/>
      <c r="F66" s="50">
        <f>IF(J66=0,"",IF(Listen!$B$114=0,"",Listen!$B$114))</f>
      </c>
      <c r="G66" s="67"/>
      <c r="H66" s="67"/>
      <c r="I66" s="66"/>
      <c r="J66" s="49">
        <f>IF(Listen!M124="",0,Listen!M124)</f>
        <v>0</v>
      </c>
      <c r="K66" s="68">
        <f>IF(Listen!N124="",0,Listen!N124)</f>
        <v>0</v>
      </c>
      <c r="L66" s="82">
        <f>IF(K66="",0,K66/30)</f>
        <v>0</v>
      </c>
    </row>
    <row r="67" spans="2:12" ht="12.75">
      <c r="B67" s="48">
        <f>IF(J67=0,"",IF(J67=J66,B66,COUNTA(B$16:B66)+1))</f>
      </c>
      <c r="C67" s="51"/>
      <c r="D67" s="50">
        <f>IF(J67=0,"",IF(Listen!B150=0,"",Listen!B150))</f>
      </c>
      <c r="E67" s="66"/>
      <c r="F67" s="50">
        <f>IF(J67=0,"",IF(Listen!$B$142=0,"",Listen!$B$142))</f>
      </c>
      <c r="G67" s="67"/>
      <c r="H67" s="67"/>
      <c r="I67" s="66"/>
      <c r="J67" s="49">
        <f>IF(Listen!M150="",0,Listen!M150)</f>
        <v>0</v>
      </c>
      <c r="K67" s="68">
        <f>IF(Listen!N150="",0,Listen!N150)</f>
        <v>0</v>
      </c>
      <c r="L67" s="82">
        <f>IF(K67="",0,K67/30)</f>
        <v>0</v>
      </c>
    </row>
    <row r="68" spans="2:12" ht="12.75">
      <c r="B68" s="48">
        <f>IF(J68=0,"",IF(J68=J67,B67,COUNTA(B$16:B67)+1))</f>
      </c>
      <c r="C68" s="49"/>
      <c r="D68" s="50">
        <f>IF(J68=0,"",IF(Listen!B151=0,"",Listen!B151))</f>
      </c>
      <c r="E68" s="66"/>
      <c r="F68" s="50">
        <f>IF(J68=0,"",IF(Listen!$B$142=0,"",Listen!$B$142))</f>
      </c>
      <c r="G68" s="67"/>
      <c r="H68" s="67"/>
      <c r="I68" s="66"/>
      <c r="J68" s="49">
        <f>IF(Listen!M151="",0,Listen!M151)</f>
        <v>0</v>
      </c>
      <c r="K68" s="68">
        <f>IF(Listen!N151="",0,Listen!N151)</f>
        <v>0</v>
      </c>
      <c r="L68" s="82">
        <f>IF(K68="",0,K68/30)</f>
        <v>0</v>
      </c>
    </row>
    <row r="69" spans="2:12" ht="13.5" thickBot="1">
      <c r="B69" s="69">
        <f>IF(J69=0,"",IF(J69=J68,B68,COUNTA(B$16:B68)+1))</f>
      </c>
      <c r="C69" s="55"/>
      <c r="D69" s="70">
        <f>IF(J69=0,"",IF(Listen!B152=0,"",Listen!B152))</f>
      </c>
      <c r="E69" s="71"/>
      <c r="F69" s="70">
        <f>IF(J69=0,"",IF(Listen!$B$142=0,"",Listen!$B$142))</f>
      </c>
      <c r="G69" s="72"/>
      <c r="H69" s="72"/>
      <c r="I69" s="71"/>
      <c r="J69" s="55">
        <f>IF(Listen!M152="",0,Listen!M152)</f>
        <v>0</v>
      </c>
      <c r="K69" s="73">
        <f>IF(Listen!N152="",0,Listen!N152)</f>
        <v>0</v>
      </c>
      <c r="L69" s="83">
        <f>IF(K69="",0,K69/30)</f>
        <v>0</v>
      </c>
    </row>
    <row r="70" ht="13.5" thickTop="1"/>
  </sheetData>
  <sheetProtection sheet="1" objects="1" scenarios="1"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89" right="0.15748031496062992" top="0.9448818897637796" bottom="0.15748031496062992" header="0.15748031496062992" footer="0.15748031496062992"/>
  <pageSetup fitToHeight="1" fitToWidth="1" horizontalDpi="600" verticalDpi="600" orientation="portrait" paperSize="9" scale="81" r:id="rId1"/>
  <headerFooter alignWithMargins="0">
    <oddHeader>&amp;CWintervergleich 2008 - 2009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39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0" t="str">
        <f>Zuordnung!D4</f>
        <v>St. Maria Mag. Boeckelt 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3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46</v>
      </c>
      <c r="C4" s="1">
        <v>128</v>
      </c>
      <c r="D4" s="1">
        <v>126</v>
      </c>
      <c r="E4" s="1">
        <v>122</v>
      </c>
      <c r="F4" s="1">
        <v>0</v>
      </c>
      <c r="G4" s="1">
        <v>132</v>
      </c>
      <c r="H4" s="1">
        <v>117</v>
      </c>
      <c r="I4" s="1">
        <v>132</v>
      </c>
      <c r="J4" s="1">
        <v>121</v>
      </c>
      <c r="K4" s="1">
        <v>123</v>
      </c>
      <c r="L4" s="1">
        <v>131</v>
      </c>
      <c r="M4" s="20">
        <f>IF(SUM(C4:L4)=0,"",SUM(C4:L4)-MIN(C4:L4))</f>
        <v>1132</v>
      </c>
      <c r="N4" s="21">
        <f aca="true" t="shared" si="0" ref="N4:N12">IF(M4="","",IF(COUNTA(C4:L4)-1&gt;0,M4/(COUNTA(C4:L4)-1),""))</f>
        <v>125.77777777777777</v>
      </c>
      <c r="O4" s="37"/>
      <c r="P4" s="37"/>
      <c r="Q4" s="37"/>
      <c r="R4" s="37"/>
    </row>
    <row r="5" spans="1:18" ht="12.75">
      <c r="A5" s="37"/>
      <c r="B5" s="2" t="s">
        <v>47</v>
      </c>
      <c r="C5" s="1">
        <v>138</v>
      </c>
      <c r="D5" s="1">
        <v>122</v>
      </c>
      <c r="E5" s="1">
        <v>129</v>
      </c>
      <c r="F5" s="1">
        <v>131</v>
      </c>
      <c r="G5" s="1">
        <v>127</v>
      </c>
      <c r="H5" s="1">
        <v>129</v>
      </c>
      <c r="I5" s="1">
        <v>129</v>
      </c>
      <c r="J5" s="1">
        <v>120</v>
      </c>
      <c r="K5" s="1">
        <v>136</v>
      </c>
      <c r="L5" s="1">
        <v>132</v>
      </c>
      <c r="M5" s="20">
        <f aca="true" t="shared" si="1" ref="M5:M12">IF(SUM(C5:L5)=0,"",SUM(C5:L5)-MIN(C5:L5))</f>
        <v>1173</v>
      </c>
      <c r="N5" s="21">
        <f t="shared" si="0"/>
        <v>130.33333333333334</v>
      </c>
      <c r="O5" s="37"/>
      <c r="P5" s="37"/>
      <c r="Q5" s="37"/>
      <c r="R5" s="37"/>
    </row>
    <row r="6" spans="1:18" ht="12.75">
      <c r="A6" s="37"/>
      <c r="B6" s="2" t="s">
        <v>48</v>
      </c>
      <c r="C6" s="1">
        <v>137</v>
      </c>
      <c r="D6" s="1">
        <v>123</v>
      </c>
      <c r="E6" s="1">
        <v>125</v>
      </c>
      <c r="F6" s="1">
        <v>128</v>
      </c>
      <c r="G6" s="1">
        <v>129</v>
      </c>
      <c r="H6" s="1">
        <v>137</v>
      </c>
      <c r="I6" s="1">
        <v>126</v>
      </c>
      <c r="J6" s="1">
        <v>128</v>
      </c>
      <c r="K6" s="1">
        <v>122</v>
      </c>
      <c r="L6" s="1">
        <v>129</v>
      </c>
      <c r="M6" s="20">
        <f t="shared" si="1"/>
        <v>1162</v>
      </c>
      <c r="N6" s="21">
        <f t="shared" si="0"/>
        <v>129.11111111111111</v>
      </c>
      <c r="O6" s="37"/>
      <c r="P6" s="37"/>
      <c r="Q6" s="37"/>
      <c r="R6" s="37"/>
    </row>
    <row r="7" spans="1:18" ht="12.75">
      <c r="A7" s="37"/>
      <c r="B7" s="2" t="s">
        <v>49</v>
      </c>
      <c r="C7" s="1">
        <v>131</v>
      </c>
      <c r="D7" s="1">
        <v>131</v>
      </c>
      <c r="E7" s="1">
        <v>127</v>
      </c>
      <c r="F7" s="1">
        <v>124</v>
      </c>
      <c r="G7" s="1">
        <v>128</v>
      </c>
      <c r="H7" s="1">
        <v>130</v>
      </c>
      <c r="I7" s="1">
        <v>126</v>
      </c>
      <c r="J7" s="1">
        <v>130</v>
      </c>
      <c r="K7" s="1">
        <v>129</v>
      </c>
      <c r="L7" s="1">
        <v>125</v>
      </c>
      <c r="M7" s="20">
        <f t="shared" si="1"/>
        <v>1157</v>
      </c>
      <c r="N7" s="21">
        <f t="shared" si="0"/>
        <v>128.55555555555554</v>
      </c>
      <c r="O7" s="37"/>
      <c r="P7" s="37"/>
      <c r="Q7" s="37"/>
      <c r="R7" s="37"/>
    </row>
    <row r="8" spans="1:18" ht="12.75">
      <c r="A8" s="37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20">
        <f t="shared" si="1"/>
      </c>
      <c r="N8" s="21">
        <f t="shared" si="0"/>
      </c>
      <c r="O8" s="37"/>
      <c r="P8" s="37"/>
      <c r="Q8" s="37"/>
      <c r="R8" s="37"/>
    </row>
    <row r="9" spans="1:18" ht="12.75">
      <c r="A9" s="3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20">
        <f t="shared" si="1"/>
      </c>
      <c r="N9" s="21">
        <f t="shared" si="0"/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1"/>
      </c>
      <c r="N10" s="21">
        <f t="shared" si="0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138</v>
      </c>
      <c r="D14" s="1">
        <v>131</v>
      </c>
      <c r="E14" s="1">
        <v>129</v>
      </c>
      <c r="F14" s="1">
        <v>131</v>
      </c>
      <c r="G14" s="1">
        <v>132</v>
      </c>
      <c r="H14" s="1">
        <v>137</v>
      </c>
      <c r="I14" s="1">
        <v>132</v>
      </c>
      <c r="J14" s="1">
        <v>130</v>
      </c>
      <c r="K14" s="1">
        <v>136</v>
      </c>
      <c r="L14" s="1">
        <v>132</v>
      </c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137</v>
      </c>
      <c r="D15" s="1">
        <v>126</v>
      </c>
      <c r="E15" s="1">
        <v>127</v>
      </c>
      <c r="F15" s="1">
        <v>128</v>
      </c>
      <c r="G15" s="1">
        <v>129</v>
      </c>
      <c r="H15" s="1">
        <v>130</v>
      </c>
      <c r="I15" s="1">
        <v>129</v>
      </c>
      <c r="J15" s="1">
        <v>128</v>
      </c>
      <c r="K15" s="1">
        <v>129</v>
      </c>
      <c r="L15" s="1">
        <v>131</v>
      </c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131</v>
      </c>
      <c r="D16" s="1">
        <v>123</v>
      </c>
      <c r="E16" s="1">
        <v>125</v>
      </c>
      <c r="F16" s="1">
        <v>124</v>
      </c>
      <c r="G16" s="1">
        <v>128</v>
      </c>
      <c r="H16" s="1">
        <v>129</v>
      </c>
      <c r="I16" s="1">
        <v>126</v>
      </c>
      <c r="J16" s="1">
        <v>121</v>
      </c>
      <c r="K16" s="1">
        <v>123</v>
      </c>
      <c r="L16" s="1">
        <v>129</v>
      </c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128</v>
      </c>
      <c r="D17" s="1">
        <v>122</v>
      </c>
      <c r="E17" s="1">
        <v>122</v>
      </c>
      <c r="F17" s="1">
        <v>0</v>
      </c>
      <c r="G17" s="1">
        <v>127</v>
      </c>
      <c r="H17" s="1">
        <v>117</v>
      </c>
      <c r="I17" s="1">
        <v>126</v>
      </c>
      <c r="J17" s="1">
        <v>120</v>
      </c>
      <c r="K17" s="1">
        <v>122</v>
      </c>
      <c r="L17" s="1">
        <v>125</v>
      </c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406</v>
      </c>
      <c r="D24" s="23">
        <f t="shared" si="2"/>
        <v>380</v>
      </c>
      <c r="E24" s="23">
        <f t="shared" si="2"/>
        <v>381</v>
      </c>
      <c r="F24" s="23">
        <f t="shared" si="2"/>
        <v>383</v>
      </c>
      <c r="G24" s="23">
        <f t="shared" si="2"/>
        <v>389</v>
      </c>
      <c r="H24" s="23">
        <f t="shared" si="2"/>
        <v>396</v>
      </c>
      <c r="I24" s="23">
        <f t="shared" si="2"/>
        <v>387</v>
      </c>
      <c r="J24" s="23">
        <f t="shared" si="2"/>
        <v>379</v>
      </c>
      <c r="K24" s="23">
        <f t="shared" si="2"/>
        <v>388</v>
      </c>
      <c r="L24" s="23">
        <f t="shared" si="2"/>
        <v>392</v>
      </c>
      <c r="M24" s="23">
        <f>IF(SUM(C24:L24)=0,0,SUM(C24:L24))</f>
        <v>3881</v>
      </c>
      <c r="N24" s="24">
        <f>IF(COUNT(C24:L24)&gt;0,M24/COUNT(C24:L24),0)</f>
        <v>388.1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390</v>
      </c>
      <c r="D25" s="20">
        <f t="shared" si="3"/>
        <v>388</v>
      </c>
      <c r="E25" s="20">
        <f t="shared" si="3"/>
        <v>386</v>
      </c>
      <c r="F25" s="20">
        <f t="shared" si="3"/>
        <v>373</v>
      </c>
      <c r="G25" s="20">
        <f t="shared" si="3"/>
        <v>369</v>
      </c>
      <c r="H25" s="20">
        <f t="shared" si="3"/>
        <v>381</v>
      </c>
      <c r="I25" s="20">
        <f t="shared" si="3"/>
        <v>373</v>
      </c>
      <c r="J25" s="20">
        <f t="shared" si="3"/>
        <v>361</v>
      </c>
      <c r="K25" s="20">
        <f t="shared" si="3"/>
        <v>375</v>
      </c>
      <c r="L25" s="20">
        <f t="shared" si="3"/>
        <v>352</v>
      </c>
      <c r="M25" s="20">
        <f>IF(SUM(C25:L25)=0,0,SUM(C25:L25))</f>
        <v>3748</v>
      </c>
      <c r="N25" s="26">
        <f>IF(COUNT(C25:L25)&gt;0,M25/COUNT(C25:L25),"")</f>
        <v>374.8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2</v>
      </c>
      <c r="D27" s="30">
        <f aca="true" t="shared" si="4" ref="D27:L27">IF(D24&gt;D25,2,IF(D24&lt;D25,0,IF(AND(D24=0,D25=0),"",1)))</f>
        <v>0</v>
      </c>
      <c r="E27" s="30">
        <f t="shared" si="4"/>
        <v>0</v>
      </c>
      <c r="F27" s="30">
        <f t="shared" si="4"/>
        <v>2</v>
      </c>
      <c r="G27" s="30">
        <f t="shared" si="4"/>
        <v>2</v>
      </c>
      <c r="H27" s="30">
        <f t="shared" si="4"/>
        <v>2</v>
      </c>
      <c r="I27" s="30">
        <f t="shared" si="4"/>
        <v>2</v>
      </c>
      <c r="J27" s="30">
        <f t="shared" si="4"/>
        <v>2</v>
      </c>
      <c r="K27" s="30">
        <f t="shared" si="4"/>
        <v>2</v>
      </c>
      <c r="L27" s="30">
        <f t="shared" si="4"/>
        <v>2</v>
      </c>
      <c r="M27" s="30">
        <f>SUM(C27:L27)</f>
        <v>16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96"/>
      <c r="N28" s="97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0" t="str">
        <f>Zuordnung!D7</f>
        <v>St. Maria Magdalena Boeckelt 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50</v>
      </c>
      <c r="C32" s="1">
        <v>141</v>
      </c>
      <c r="D32" s="1">
        <v>135</v>
      </c>
      <c r="E32" s="1">
        <v>137</v>
      </c>
      <c r="F32" s="1">
        <v>136</v>
      </c>
      <c r="G32" s="1">
        <v>137</v>
      </c>
      <c r="H32" s="1">
        <v>132</v>
      </c>
      <c r="I32" s="1">
        <v>134</v>
      </c>
      <c r="J32" s="1">
        <v>134</v>
      </c>
      <c r="K32" s="1">
        <v>130</v>
      </c>
      <c r="L32" s="1">
        <v>126</v>
      </c>
      <c r="M32" s="20">
        <f>IF(SUM(C32:L32)=0,"",SUM(C32:L32)-MIN(C32:L32))</f>
        <v>1216</v>
      </c>
      <c r="N32" s="21">
        <f>IF(M32="","",IF(COUNTA(C32:L32)-1&gt;0,M32/(COUNTA(C32:L32)-1),""))</f>
        <v>135.11111111111111</v>
      </c>
      <c r="O32" s="37"/>
      <c r="P32" s="37"/>
      <c r="Q32" s="37"/>
      <c r="R32" s="37"/>
    </row>
    <row r="33" spans="1:18" ht="12.75">
      <c r="A33" s="37"/>
      <c r="B33" s="2" t="s">
        <v>51</v>
      </c>
      <c r="C33" s="1">
        <v>127</v>
      </c>
      <c r="D33" s="1">
        <v>118</v>
      </c>
      <c r="E33" s="1">
        <v>125</v>
      </c>
      <c r="F33" s="1">
        <v>117</v>
      </c>
      <c r="G33" s="1">
        <v>123</v>
      </c>
      <c r="H33" s="1">
        <v>114</v>
      </c>
      <c r="I33" s="1">
        <v>123</v>
      </c>
      <c r="J33" s="1">
        <v>123</v>
      </c>
      <c r="K33" s="1">
        <v>120</v>
      </c>
      <c r="L33" s="1">
        <v>122</v>
      </c>
      <c r="M33" s="20">
        <f aca="true" t="shared" si="5" ref="M33:M40">IF(SUM(C33:L33)=0,"",SUM(C33:L33)-MIN(C33:L33))</f>
        <v>1098</v>
      </c>
      <c r="N33" s="21">
        <f aca="true" t="shared" si="6" ref="N33:N40">IF(M33="","",IF(COUNTA(C33:L33)-1&gt;0,M33/(COUNTA(C33:L33)-1),""))</f>
        <v>122</v>
      </c>
      <c r="O33" s="37"/>
      <c r="P33" s="37"/>
      <c r="Q33" s="37"/>
      <c r="R33" s="37"/>
    </row>
    <row r="34" spans="1:18" ht="12.75">
      <c r="A34" s="37"/>
      <c r="B34" s="2" t="s">
        <v>52</v>
      </c>
      <c r="C34" s="1">
        <v>122</v>
      </c>
      <c r="D34" s="1">
        <v>87</v>
      </c>
      <c r="E34" s="1">
        <v>102</v>
      </c>
      <c r="F34" s="1">
        <v>99</v>
      </c>
      <c r="G34" s="1">
        <v>0</v>
      </c>
      <c r="H34" s="1">
        <v>129</v>
      </c>
      <c r="I34" s="1">
        <v>123</v>
      </c>
      <c r="J34" s="1">
        <v>126</v>
      </c>
      <c r="K34" s="1">
        <v>117</v>
      </c>
      <c r="L34" s="1">
        <v>120</v>
      </c>
      <c r="M34" s="20">
        <f t="shared" si="5"/>
        <v>1025</v>
      </c>
      <c r="N34" s="21">
        <f t="shared" si="6"/>
        <v>113.88888888888889</v>
      </c>
      <c r="O34" s="37"/>
      <c r="P34" s="37"/>
      <c r="Q34" s="37"/>
      <c r="R34" s="37"/>
    </row>
    <row r="35" spans="1:18" ht="12.75">
      <c r="A35" s="37"/>
      <c r="B35" s="2" t="s">
        <v>53</v>
      </c>
      <c r="C35" s="1">
        <v>122</v>
      </c>
      <c r="D35" s="1">
        <v>0</v>
      </c>
      <c r="E35" s="1">
        <v>110</v>
      </c>
      <c r="F35" s="1">
        <v>114</v>
      </c>
      <c r="G35" s="1">
        <v>97</v>
      </c>
      <c r="H35" s="1">
        <v>120</v>
      </c>
      <c r="I35" s="1">
        <v>120</v>
      </c>
      <c r="J35" s="1">
        <v>128</v>
      </c>
      <c r="K35" s="1">
        <v>115</v>
      </c>
      <c r="L35" s="1">
        <v>122</v>
      </c>
      <c r="M35" s="20">
        <f t="shared" si="5"/>
        <v>1048</v>
      </c>
      <c r="N35" s="21">
        <f t="shared" si="6"/>
        <v>116.44444444444444</v>
      </c>
      <c r="O35" s="37"/>
      <c r="P35" s="37"/>
      <c r="Q35" s="37"/>
      <c r="R35" s="37"/>
    </row>
    <row r="36" spans="1:18" ht="12.75">
      <c r="A36" s="37"/>
      <c r="B36" s="2" t="s">
        <v>64</v>
      </c>
      <c r="C36" s="1">
        <v>0</v>
      </c>
      <c r="D36" s="1"/>
      <c r="E36" s="1"/>
      <c r="F36" s="1"/>
      <c r="G36" s="1">
        <v>122</v>
      </c>
      <c r="H36" s="1"/>
      <c r="I36" s="1"/>
      <c r="J36" s="1"/>
      <c r="K36" s="1"/>
      <c r="L36" s="1"/>
      <c r="M36" s="20">
        <f t="shared" si="5"/>
        <v>122</v>
      </c>
      <c r="N36" s="21">
        <f t="shared" si="6"/>
        <v>122</v>
      </c>
      <c r="O36" s="37"/>
      <c r="P36" s="37"/>
      <c r="Q36" s="37"/>
      <c r="R36" s="37"/>
    </row>
    <row r="37" spans="1:18" ht="12.75">
      <c r="A37" s="3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0">
        <f t="shared" si="5"/>
      </c>
      <c r="N37" s="21">
        <f t="shared" si="6"/>
      </c>
      <c r="O37" s="37"/>
      <c r="P37" s="37"/>
      <c r="Q37" s="37"/>
      <c r="R37" s="37"/>
    </row>
    <row r="38" spans="1:18" ht="12.75">
      <c r="A38" s="37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0">
        <f t="shared" si="5"/>
      </c>
      <c r="N38" s="21">
        <f t="shared" si="6"/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141</v>
      </c>
      <c r="D42" s="1">
        <v>135</v>
      </c>
      <c r="E42" s="1">
        <v>137</v>
      </c>
      <c r="F42" s="1">
        <v>136</v>
      </c>
      <c r="G42" s="1">
        <v>137</v>
      </c>
      <c r="H42" s="1">
        <v>132</v>
      </c>
      <c r="I42" s="1">
        <v>134</v>
      </c>
      <c r="J42" s="1">
        <v>134</v>
      </c>
      <c r="K42" s="1">
        <v>130</v>
      </c>
      <c r="L42" s="1">
        <v>126</v>
      </c>
      <c r="M42" s="4">
        <f t="shared" si="7"/>
        <v>1216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127</v>
      </c>
      <c r="D43" s="1">
        <v>118</v>
      </c>
      <c r="E43" s="1">
        <v>125</v>
      </c>
      <c r="F43" s="1">
        <v>117</v>
      </c>
      <c r="G43" s="1">
        <v>123</v>
      </c>
      <c r="H43" s="1">
        <v>129</v>
      </c>
      <c r="I43" s="1">
        <v>123</v>
      </c>
      <c r="J43" s="1">
        <v>128</v>
      </c>
      <c r="K43" s="1">
        <v>120</v>
      </c>
      <c r="L43" s="1">
        <v>122</v>
      </c>
      <c r="M43" s="4">
        <f t="shared" si="7"/>
        <v>1115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122</v>
      </c>
      <c r="D44" s="1">
        <v>87</v>
      </c>
      <c r="E44" s="1">
        <v>110</v>
      </c>
      <c r="F44" s="1">
        <v>114</v>
      </c>
      <c r="G44" s="1">
        <v>122</v>
      </c>
      <c r="H44" s="1">
        <v>120</v>
      </c>
      <c r="I44" s="1">
        <v>123</v>
      </c>
      <c r="J44" s="1">
        <v>126</v>
      </c>
      <c r="K44" s="1">
        <v>117</v>
      </c>
      <c r="L44" s="1">
        <v>122</v>
      </c>
      <c r="M44" s="4">
        <f t="shared" si="7"/>
        <v>1076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122</v>
      </c>
      <c r="D45" s="1">
        <v>0</v>
      </c>
      <c r="E45" s="1">
        <v>102</v>
      </c>
      <c r="F45" s="1">
        <v>99</v>
      </c>
      <c r="G45" s="1">
        <v>97</v>
      </c>
      <c r="H45" s="1">
        <v>114</v>
      </c>
      <c r="I45" s="1">
        <v>120</v>
      </c>
      <c r="J45" s="1">
        <v>123</v>
      </c>
      <c r="K45" s="1">
        <v>115</v>
      </c>
      <c r="L45" s="1">
        <v>120</v>
      </c>
      <c r="M45" s="4">
        <f t="shared" si="7"/>
        <v>1012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0</v>
      </c>
      <c r="D46" s="1"/>
      <c r="E46" s="1"/>
      <c r="F46" s="1"/>
      <c r="G46" s="1">
        <v>0</v>
      </c>
      <c r="H46" s="1"/>
      <c r="I46" s="1"/>
      <c r="J46" s="1"/>
      <c r="K46" s="1"/>
      <c r="L46" s="1"/>
      <c r="M46" s="4">
        <f t="shared" si="7"/>
        <v>0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4">
        <f t="shared" si="7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390</v>
      </c>
      <c r="D52" s="23">
        <f t="shared" si="8"/>
        <v>340</v>
      </c>
      <c r="E52" s="23">
        <f t="shared" si="8"/>
        <v>372</v>
      </c>
      <c r="F52" s="23">
        <f t="shared" si="8"/>
        <v>367</v>
      </c>
      <c r="G52" s="23">
        <f t="shared" si="8"/>
        <v>382</v>
      </c>
      <c r="H52" s="23">
        <f t="shared" si="8"/>
        <v>381</v>
      </c>
      <c r="I52" s="23">
        <f t="shared" si="8"/>
        <v>380</v>
      </c>
      <c r="J52" s="23">
        <f t="shared" si="8"/>
        <v>388</v>
      </c>
      <c r="K52" s="23">
        <f t="shared" si="8"/>
        <v>367</v>
      </c>
      <c r="L52" s="23">
        <f t="shared" si="8"/>
        <v>370</v>
      </c>
      <c r="M52" s="23">
        <f>IF(SUM(C52:L52)=0,0,SUM(C52:L52))</f>
        <v>3737</v>
      </c>
      <c r="N52" s="24">
        <f>IF(COUNT(C52:L52)&gt;0,M52/COUNT(C52:L52),0)</f>
        <v>373.7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406</v>
      </c>
      <c r="D53" s="20">
        <f t="shared" si="9"/>
        <v>259</v>
      </c>
      <c r="E53" s="20">
        <f t="shared" si="9"/>
        <v>381</v>
      </c>
      <c r="F53" s="20">
        <f t="shared" si="9"/>
        <v>360</v>
      </c>
      <c r="G53" s="20">
        <f t="shared" si="9"/>
        <v>389</v>
      </c>
      <c r="H53" s="20">
        <f t="shared" si="9"/>
        <v>396</v>
      </c>
      <c r="I53" s="20">
        <f t="shared" si="9"/>
        <v>339</v>
      </c>
      <c r="J53" s="20">
        <f t="shared" si="9"/>
        <v>368</v>
      </c>
      <c r="K53" s="20">
        <f t="shared" si="9"/>
        <v>353</v>
      </c>
      <c r="L53" s="20">
        <f t="shared" si="9"/>
        <v>376</v>
      </c>
      <c r="M53" s="20">
        <f>IF(SUM(C53:L53)=0,0,SUM(C53:L53))</f>
        <v>3627</v>
      </c>
      <c r="N53" s="26">
        <f>IF(COUNT(C53:L53)&gt;0,M53/COUNT(C53:L53),"")</f>
        <v>362.7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0</v>
      </c>
      <c r="D55" s="30">
        <f aca="true" t="shared" si="10" ref="D55:L55">IF(D52&gt;D53,2,IF(D52&lt;D53,0,IF(AND(D52=0,D53=0),"",1)))</f>
        <v>2</v>
      </c>
      <c r="E55" s="30">
        <f t="shared" si="10"/>
        <v>0</v>
      </c>
      <c r="F55" s="30">
        <f t="shared" si="10"/>
        <v>2</v>
      </c>
      <c r="G55" s="30">
        <f t="shared" si="10"/>
        <v>0</v>
      </c>
      <c r="H55" s="30">
        <f t="shared" si="10"/>
        <v>0</v>
      </c>
      <c r="I55" s="30">
        <f t="shared" si="10"/>
        <v>2</v>
      </c>
      <c r="J55" s="30">
        <f t="shared" si="10"/>
        <v>2</v>
      </c>
      <c r="K55" s="30">
        <f t="shared" si="10"/>
        <v>2</v>
      </c>
      <c r="L55" s="30">
        <f t="shared" si="10"/>
        <v>0</v>
      </c>
      <c r="M55" s="30">
        <f>SUM(C55:L55)</f>
        <v>10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96"/>
      <c r="N56" s="97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0" t="str">
        <f>Zuordnung!D10</f>
        <v>Hartefeld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3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54</v>
      </c>
      <c r="C60" s="1">
        <v>0</v>
      </c>
      <c r="D60" s="1">
        <v>134</v>
      </c>
      <c r="E60" s="1">
        <v>136</v>
      </c>
      <c r="F60" s="1">
        <v>130</v>
      </c>
      <c r="G60" s="1">
        <v>135</v>
      </c>
      <c r="H60" s="1">
        <v>133</v>
      </c>
      <c r="I60" s="1">
        <v>132</v>
      </c>
      <c r="J60" s="1">
        <v>139</v>
      </c>
      <c r="K60" s="1">
        <v>139</v>
      </c>
      <c r="L60" s="1">
        <v>137</v>
      </c>
      <c r="M60" s="20">
        <f>IF(SUM(C60:L60)=0,"",SUM(C60:L60)-MIN(C60:L60))</f>
        <v>1215</v>
      </c>
      <c r="N60" s="21">
        <f>IF(M60="","",IF(COUNTA(C60:L60)-1&gt;0,M60/(COUNTA(C60:L60)-1),""))</f>
        <v>135</v>
      </c>
      <c r="O60" s="37"/>
      <c r="P60" s="37"/>
      <c r="Q60" s="37"/>
      <c r="R60" s="37"/>
    </row>
    <row r="61" spans="1:18" ht="12.75">
      <c r="A61" s="37"/>
      <c r="B61" s="2" t="s">
        <v>55</v>
      </c>
      <c r="C61" s="1">
        <v>99</v>
      </c>
      <c r="D61" s="1">
        <v>75</v>
      </c>
      <c r="E61" s="1">
        <v>107</v>
      </c>
      <c r="F61" s="1">
        <v>83</v>
      </c>
      <c r="G61" s="1">
        <v>100</v>
      </c>
      <c r="H61" s="1">
        <v>114</v>
      </c>
      <c r="I61" s="1">
        <v>109</v>
      </c>
      <c r="J61" s="1">
        <v>72</v>
      </c>
      <c r="K61" s="1">
        <v>97</v>
      </c>
      <c r="L61" s="1">
        <v>104</v>
      </c>
      <c r="M61" s="20">
        <f aca="true" t="shared" si="11" ref="M61:M68">IF(SUM(C61:L61)=0,"",SUM(C61:L61)-MIN(C61:L61))</f>
        <v>888</v>
      </c>
      <c r="N61" s="21">
        <f aca="true" t="shared" si="12" ref="N61:N68">IF(M61="","",IF(COUNTA(C61:L61)-1&gt;0,M61/(COUNTA(C61:L61)-1),""))</f>
        <v>98.66666666666667</v>
      </c>
      <c r="O61" s="37"/>
      <c r="P61" s="37"/>
      <c r="Q61" s="37"/>
      <c r="R61" s="37"/>
    </row>
    <row r="62" spans="1:18" ht="12.75">
      <c r="A62" s="37"/>
      <c r="B62" s="2" t="s">
        <v>56</v>
      </c>
      <c r="C62" s="1">
        <v>107</v>
      </c>
      <c r="D62" s="1">
        <v>113</v>
      </c>
      <c r="E62" s="1">
        <v>109</v>
      </c>
      <c r="F62" s="1">
        <v>119</v>
      </c>
      <c r="G62" s="1">
        <v>129</v>
      </c>
      <c r="H62" s="1">
        <v>124</v>
      </c>
      <c r="I62" s="1">
        <v>115</v>
      </c>
      <c r="J62" s="1">
        <v>115</v>
      </c>
      <c r="K62" s="1">
        <v>118</v>
      </c>
      <c r="L62" s="1">
        <v>115</v>
      </c>
      <c r="M62" s="20">
        <f t="shared" si="11"/>
        <v>1057</v>
      </c>
      <c r="N62" s="21">
        <f t="shared" si="12"/>
        <v>117.44444444444444</v>
      </c>
      <c r="O62" s="37"/>
      <c r="P62" s="37"/>
      <c r="Q62" s="37"/>
      <c r="R62" s="37"/>
    </row>
    <row r="63" spans="1:18" ht="12.75">
      <c r="A63" s="37"/>
      <c r="B63" s="2" t="s">
        <v>57</v>
      </c>
      <c r="C63" s="1">
        <v>118</v>
      </c>
      <c r="D63" s="1">
        <v>112</v>
      </c>
      <c r="E63" s="1">
        <v>112</v>
      </c>
      <c r="F63" s="1">
        <v>124</v>
      </c>
      <c r="G63" s="1">
        <v>125</v>
      </c>
      <c r="H63" s="1">
        <v>120</v>
      </c>
      <c r="I63" s="1">
        <v>130</v>
      </c>
      <c r="J63" s="1">
        <v>126</v>
      </c>
      <c r="K63" s="1">
        <v>118</v>
      </c>
      <c r="L63" s="1">
        <v>124</v>
      </c>
      <c r="M63" s="20">
        <f t="shared" si="11"/>
        <v>1097</v>
      </c>
      <c r="N63" s="21">
        <f t="shared" si="12"/>
        <v>121.88888888888889</v>
      </c>
      <c r="O63" s="37"/>
      <c r="P63" s="37"/>
      <c r="Q63" s="37"/>
      <c r="R63" s="37"/>
    </row>
    <row r="64" spans="1:18" ht="12.75">
      <c r="A64" s="37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20">
        <f t="shared" si="11"/>
      </c>
      <c r="N64" s="21">
        <f t="shared" si="12"/>
      </c>
      <c r="O64" s="37"/>
      <c r="P64" s="37"/>
      <c r="Q64" s="37"/>
      <c r="R64" s="37"/>
    </row>
    <row r="65" spans="1:18" ht="12.75">
      <c r="A65" s="37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20">
        <f t="shared" si="11"/>
      </c>
      <c r="N65" s="21">
        <f t="shared" si="12"/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118</v>
      </c>
      <c r="D70" s="1">
        <v>134</v>
      </c>
      <c r="E70" s="1">
        <v>136</v>
      </c>
      <c r="F70" s="1">
        <v>130</v>
      </c>
      <c r="G70" s="1">
        <v>135</v>
      </c>
      <c r="H70" s="1">
        <v>133</v>
      </c>
      <c r="I70" s="1">
        <v>132</v>
      </c>
      <c r="J70" s="1">
        <v>139</v>
      </c>
      <c r="K70" s="1">
        <v>139</v>
      </c>
      <c r="L70" s="1">
        <v>137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107</v>
      </c>
      <c r="D71" s="1">
        <v>113</v>
      </c>
      <c r="E71" s="1">
        <v>112</v>
      </c>
      <c r="F71" s="1">
        <v>124</v>
      </c>
      <c r="G71" s="1">
        <v>129</v>
      </c>
      <c r="H71" s="1">
        <v>124</v>
      </c>
      <c r="I71" s="1">
        <v>130</v>
      </c>
      <c r="J71" s="1">
        <v>126</v>
      </c>
      <c r="K71" s="1">
        <v>118</v>
      </c>
      <c r="L71" s="1">
        <v>124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99</v>
      </c>
      <c r="D72" s="1">
        <v>112</v>
      </c>
      <c r="E72" s="1">
        <v>109</v>
      </c>
      <c r="F72" s="1">
        <v>119</v>
      </c>
      <c r="G72" s="1">
        <v>125</v>
      </c>
      <c r="H72" s="1">
        <v>120</v>
      </c>
      <c r="I72" s="1">
        <v>115</v>
      </c>
      <c r="J72" s="1">
        <v>115</v>
      </c>
      <c r="K72" s="1">
        <v>118</v>
      </c>
      <c r="L72" s="1">
        <v>115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0</v>
      </c>
      <c r="D73" s="1">
        <v>75</v>
      </c>
      <c r="E73" s="1">
        <v>107</v>
      </c>
      <c r="F73" s="1">
        <v>83</v>
      </c>
      <c r="G73" s="1">
        <v>100</v>
      </c>
      <c r="H73" s="1">
        <v>114</v>
      </c>
      <c r="I73" s="1">
        <v>109</v>
      </c>
      <c r="J73" s="1">
        <v>72</v>
      </c>
      <c r="K73" s="1">
        <v>97</v>
      </c>
      <c r="L73" s="1">
        <v>104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324</v>
      </c>
      <c r="D80" s="23">
        <f t="shared" si="13"/>
        <v>359</v>
      </c>
      <c r="E80" s="23">
        <f t="shared" si="13"/>
        <v>357</v>
      </c>
      <c r="F80" s="23">
        <f t="shared" si="13"/>
        <v>373</v>
      </c>
      <c r="G80" s="23">
        <f t="shared" si="13"/>
        <v>389</v>
      </c>
      <c r="H80" s="23">
        <f t="shared" si="13"/>
        <v>377</v>
      </c>
      <c r="I80" s="23">
        <f t="shared" si="13"/>
        <v>377</v>
      </c>
      <c r="J80" s="23">
        <f t="shared" si="13"/>
        <v>380</v>
      </c>
      <c r="K80" s="23">
        <f t="shared" si="13"/>
        <v>375</v>
      </c>
      <c r="L80" s="23">
        <f t="shared" si="13"/>
        <v>376</v>
      </c>
      <c r="M80" s="23">
        <f>IF(SUM(C80:L80)=0,0,SUM(C80:L80))</f>
        <v>3687</v>
      </c>
      <c r="N80" s="24">
        <f>IF(COUNT(C80:L80)&gt;0,M80/COUNT(C80:L80),0)</f>
        <v>368.7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389</v>
      </c>
      <c r="D81" s="20">
        <f t="shared" si="14"/>
        <v>384</v>
      </c>
      <c r="E81" s="20">
        <f t="shared" si="14"/>
        <v>365</v>
      </c>
      <c r="F81" s="20">
        <f t="shared" si="14"/>
        <v>383</v>
      </c>
      <c r="G81" s="20">
        <f t="shared" si="14"/>
        <v>382</v>
      </c>
      <c r="H81" s="20">
        <f t="shared" si="14"/>
        <v>377</v>
      </c>
      <c r="I81" s="20">
        <f t="shared" si="14"/>
        <v>375</v>
      </c>
      <c r="J81" s="20">
        <f t="shared" si="14"/>
        <v>360</v>
      </c>
      <c r="K81" s="20">
        <f t="shared" si="14"/>
        <v>388</v>
      </c>
      <c r="L81" s="20">
        <f t="shared" si="14"/>
        <v>370</v>
      </c>
      <c r="M81" s="20">
        <f>IF(SUM(C81:L81)=0,0,SUM(C81:L81))</f>
        <v>3773</v>
      </c>
      <c r="N81" s="26">
        <f>IF(COUNT(C81:L81)&gt;0,M81/COUNT(C81:L81),"")</f>
        <v>377.3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0</v>
      </c>
      <c r="D83" s="30">
        <f aca="true" t="shared" si="15" ref="D83:L83">IF(D80&gt;D81,2,IF(D80&lt;D81,0,IF(AND(D80=0,D81=0),"",1)))</f>
        <v>0</v>
      </c>
      <c r="E83" s="30">
        <f t="shared" si="15"/>
        <v>0</v>
      </c>
      <c r="F83" s="30">
        <f t="shared" si="15"/>
        <v>0</v>
      </c>
      <c r="G83" s="30">
        <f t="shared" si="15"/>
        <v>2</v>
      </c>
      <c r="H83" s="30">
        <f t="shared" si="15"/>
        <v>1</v>
      </c>
      <c r="I83" s="30">
        <f t="shared" si="15"/>
        <v>2</v>
      </c>
      <c r="J83" s="30">
        <f t="shared" si="15"/>
        <v>2</v>
      </c>
      <c r="K83" s="30">
        <f t="shared" si="15"/>
        <v>0</v>
      </c>
      <c r="L83" s="30">
        <f t="shared" si="15"/>
        <v>2</v>
      </c>
      <c r="M83" s="30">
        <f>SUM(C83:L83)</f>
        <v>9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96"/>
      <c r="N84" s="97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0" t="str">
        <f>Zuordnung!D13</f>
        <v>Sevelen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/>
      <c r="N86" s="93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58</v>
      </c>
      <c r="C88" s="1">
        <v>121</v>
      </c>
      <c r="D88" s="1">
        <v>126</v>
      </c>
      <c r="E88" s="1">
        <v>108</v>
      </c>
      <c r="F88" s="1">
        <v>121</v>
      </c>
      <c r="G88" s="1">
        <v>121</v>
      </c>
      <c r="H88" s="1">
        <v>123</v>
      </c>
      <c r="I88" s="1">
        <v>120</v>
      </c>
      <c r="J88" s="1">
        <v>113</v>
      </c>
      <c r="K88" s="1">
        <v>128</v>
      </c>
      <c r="L88" s="1">
        <v>119</v>
      </c>
      <c r="M88" s="20">
        <f>IF(SUM(C88:L88)=0,"",SUM(C88:L88)-MIN(C88:L88))</f>
        <v>1092</v>
      </c>
      <c r="N88" s="21">
        <f>IF(M88="","",IF(COUNTA(C88:L88)-1&gt;0,M88/(COUNTA(C88:L88)-1),""))</f>
        <v>121.33333333333333</v>
      </c>
      <c r="O88" s="37"/>
      <c r="P88" s="37"/>
      <c r="Q88" s="37"/>
      <c r="R88" s="37"/>
    </row>
    <row r="89" spans="1:18" ht="12.75">
      <c r="A89" s="37"/>
      <c r="B89" s="2" t="s">
        <v>59</v>
      </c>
      <c r="C89" s="1">
        <v>116</v>
      </c>
      <c r="D89" s="1">
        <v>122</v>
      </c>
      <c r="E89" s="1">
        <v>112</v>
      </c>
      <c r="F89" s="1">
        <v>96</v>
      </c>
      <c r="G89" s="1">
        <v>109</v>
      </c>
      <c r="H89" s="1">
        <v>99</v>
      </c>
      <c r="I89" s="1">
        <v>109</v>
      </c>
      <c r="J89" s="1">
        <v>112</v>
      </c>
      <c r="K89" s="1">
        <v>115</v>
      </c>
      <c r="L89" s="1">
        <v>109</v>
      </c>
      <c r="M89" s="20">
        <f aca="true" t="shared" si="16" ref="M89:M96">IF(SUM(C89:L89)=0,"",SUM(C89:L89)-MIN(C89:L89))</f>
        <v>1003</v>
      </c>
      <c r="N89" s="21">
        <f aca="true" t="shared" si="17" ref="N89:N96">IF(M89="","",IF(COUNTA(C89:L89)-1&gt;0,M89/(COUNTA(C89:L89)-1),""))</f>
        <v>111.44444444444444</v>
      </c>
      <c r="O89" s="37"/>
      <c r="P89" s="37"/>
      <c r="Q89" s="37"/>
      <c r="R89" s="37"/>
    </row>
    <row r="90" spans="1:18" ht="12.75">
      <c r="A90" s="37"/>
      <c r="B90" s="2" t="s">
        <v>60</v>
      </c>
      <c r="C90" s="1">
        <v>117</v>
      </c>
      <c r="D90" s="1">
        <v>114</v>
      </c>
      <c r="E90" s="1">
        <v>122</v>
      </c>
      <c r="F90" s="1">
        <v>111</v>
      </c>
      <c r="G90" s="1">
        <v>116</v>
      </c>
      <c r="H90" s="1">
        <v>107</v>
      </c>
      <c r="I90" s="1">
        <v>118</v>
      </c>
      <c r="J90" s="1">
        <v>121</v>
      </c>
      <c r="K90" s="1">
        <v>111</v>
      </c>
      <c r="L90" s="1">
        <v>115</v>
      </c>
      <c r="M90" s="20">
        <f t="shared" si="16"/>
        <v>1045</v>
      </c>
      <c r="N90" s="21">
        <f t="shared" si="17"/>
        <v>116.11111111111111</v>
      </c>
      <c r="O90" s="37"/>
      <c r="P90" s="37"/>
      <c r="Q90" s="37"/>
      <c r="R90" s="37"/>
    </row>
    <row r="91" spans="1:18" ht="12.75">
      <c r="A91" s="37"/>
      <c r="B91" s="2" t="s">
        <v>61</v>
      </c>
      <c r="C91" s="1">
        <v>137</v>
      </c>
      <c r="D91" s="1">
        <v>134</v>
      </c>
      <c r="E91" s="1">
        <v>131</v>
      </c>
      <c r="F91" s="1">
        <v>0</v>
      </c>
      <c r="G91" s="1"/>
      <c r="H91" s="1"/>
      <c r="I91" s="1"/>
      <c r="J91" s="1"/>
      <c r="K91" s="1"/>
      <c r="L91" s="1"/>
      <c r="M91" s="20">
        <f t="shared" si="16"/>
        <v>402</v>
      </c>
      <c r="N91" s="21">
        <f t="shared" si="17"/>
        <v>134</v>
      </c>
      <c r="O91" s="37"/>
      <c r="P91" s="37"/>
      <c r="Q91" s="37"/>
      <c r="R91" s="37"/>
    </row>
    <row r="92" spans="1:18" ht="12.75">
      <c r="A92" s="37"/>
      <c r="B92" s="2" t="s">
        <v>63</v>
      </c>
      <c r="C92" s="1">
        <v>122</v>
      </c>
      <c r="D92" s="1">
        <v>123</v>
      </c>
      <c r="E92" s="1">
        <v>119</v>
      </c>
      <c r="F92" s="1">
        <v>130</v>
      </c>
      <c r="G92" s="1">
        <v>123</v>
      </c>
      <c r="H92" s="1">
        <v>125</v>
      </c>
      <c r="I92" s="1">
        <v>123</v>
      </c>
      <c r="J92" s="1">
        <v>121</v>
      </c>
      <c r="K92" s="1">
        <v>129</v>
      </c>
      <c r="L92" s="1">
        <v>130</v>
      </c>
      <c r="M92" s="20">
        <f t="shared" si="16"/>
        <v>1126</v>
      </c>
      <c r="N92" s="21">
        <f t="shared" si="17"/>
        <v>125.11111111111111</v>
      </c>
      <c r="O92" s="37"/>
      <c r="P92" s="37"/>
      <c r="Q92" s="37"/>
      <c r="R92" s="37"/>
    </row>
    <row r="93" spans="1:18" ht="12.75">
      <c r="A93" s="37"/>
      <c r="B93" s="2" t="s">
        <v>62</v>
      </c>
      <c r="C93" s="1">
        <v>130</v>
      </c>
      <c r="D93" s="1">
        <v>128</v>
      </c>
      <c r="E93" s="1">
        <v>128</v>
      </c>
      <c r="F93" s="1">
        <v>129</v>
      </c>
      <c r="G93" s="1">
        <v>132</v>
      </c>
      <c r="H93" s="1">
        <v>129</v>
      </c>
      <c r="I93" s="1">
        <v>130</v>
      </c>
      <c r="J93" s="1">
        <v>126</v>
      </c>
      <c r="K93" s="1">
        <v>131</v>
      </c>
      <c r="L93" s="1">
        <v>135</v>
      </c>
      <c r="M93" s="20">
        <f t="shared" si="16"/>
        <v>1172</v>
      </c>
      <c r="N93" s="21">
        <f t="shared" si="17"/>
        <v>130.22222222222223</v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137</v>
      </c>
      <c r="D98" s="1">
        <v>134</v>
      </c>
      <c r="E98" s="1">
        <v>131</v>
      </c>
      <c r="F98" s="1">
        <v>130</v>
      </c>
      <c r="G98" s="1">
        <v>132</v>
      </c>
      <c r="H98" s="1">
        <v>129</v>
      </c>
      <c r="I98" s="1">
        <v>130</v>
      </c>
      <c r="J98" s="1">
        <v>126</v>
      </c>
      <c r="K98" s="1">
        <v>131</v>
      </c>
      <c r="L98" s="1">
        <v>135</v>
      </c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130</v>
      </c>
      <c r="D99" s="1">
        <v>128</v>
      </c>
      <c r="E99" s="1">
        <v>128</v>
      </c>
      <c r="F99" s="1">
        <v>129</v>
      </c>
      <c r="G99" s="1">
        <v>123</v>
      </c>
      <c r="H99" s="1">
        <v>125</v>
      </c>
      <c r="I99" s="1">
        <v>123</v>
      </c>
      <c r="J99" s="1">
        <v>121</v>
      </c>
      <c r="K99" s="1">
        <v>129</v>
      </c>
      <c r="L99" s="1">
        <v>130</v>
      </c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122</v>
      </c>
      <c r="D100" s="1">
        <v>126</v>
      </c>
      <c r="E100" s="1">
        <v>122</v>
      </c>
      <c r="F100" s="1">
        <v>121</v>
      </c>
      <c r="G100" s="1">
        <v>121</v>
      </c>
      <c r="H100" s="1">
        <v>123</v>
      </c>
      <c r="I100" s="1">
        <v>120</v>
      </c>
      <c r="J100" s="1">
        <v>121</v>
      </c>
      <c r="K100" s="1">
        <v>128</v>
      </c>
      <c r="L100" s="1">
        <v>119</v>
      </c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121</v>
      </c>
      <c r="D101" s="1">
        <v>123</v>
      </c>
      <c r="E101" s="1">
        <v>119</v>
      </c>
      <c r="F101" s="1">
        <v>111</v>
      </c>
      <c r="G101" s="1">
        <v>116</v>
      </c>
      <c r="H101" s="1">
        <v>107</v>
      </c>
      <c r="I101" s="1">
        <v>118</v>
      </c>
      <c r="J101" s="1">
        <v>113</v>
      </c>
      <c r="K101" s="1">
        <v>115</v>
      </c>
      <c r="L101" s="1">
        <v>115</v>
      </c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117</v>
      </c>
      <c r="D102" s="1">
        <v>122</v>
      </c>
      <c r="E102" s="1">
        <v>112</v>
      </c>
      <c r="F102" s="1">
        <v>96</v>
      </c>
      <c r="G102" s="1">
        <v>109</v>
      </c>
      <c r="H102" s="1">
        <v>99</v>
      </c>
      <c r="I102" s="1">
        <v>109</v>
      </c>
      <c r="J102" s="1">
        <v>112</v>
      </c>
      <c r="K102" s="1">
        <v>111</v>
      </c>
      <c r="L102" s="1">
        <v>109</v>
      </c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>
        <v>116</v>
      </c>
      <c r="D103" s="1">
        <v>114</v>
      </c>
      <c r="E103" s="1">
        <v>108</v>
      </c>
      <c r="F103" s="1">
        <v>0</v>
      </c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389</v>
      </c>
      <c r="D108" s="23">
        <f t="shared" si="18"/>
        <v>388</v>
      </c>
      <c r="E108" s="23">
        <f t="shared" si="18"/>
        <v>381</v>
      </c>
      <c r="F108" s="23">
        <f t="shared" si="18"/>
        <v>380</v>
      </c>
      <c r="G108" s="23">
        <f t="shared" si="18"/>
        <v>376</v>
      </c>
      <c r="H108" s="23">
        <f t="shared" si="18"/>
        <v>377</v>
      </c>
      <c r="I108" s="23">
        <f t="shared" si="18"/>
        <v>373</v>
      </c>
      <c r="J108" s="23">
        <f t="shared" si="18"/>
        <v>368</v>
      </c>
      <c r="K108" s="23">
        <f t="shared" si="18"/>
        <v>388</v>
      </c>
      <c r="L108" s="23">
        <f t="shared" si="18"/>
        <v>384</v>
      </c>
      <c r="M108" s="23">
        <f>IF(SUM(C108:L108)=0,0,SUM(C108:L108))</f>
        <v>3804</v>
      </c>
      <c r="N108" s="24">
        <f>IF(COUNT(C108:L108)&gt;0,M108/COUNT(C108:L108),0)</f>
        <v>380.4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324</v>
      </c>
      <c r="D109" s="20">
        <f t="shared" si="19"/>
        <v>380</v>
      </c>
      <c r="E109" s="20">
        <f t="shared" si="19"/>
        <v>372</v>
      </c>
      <c r="F109" s="20">
        <f t="shared" si="19"/>
        <v>348</v>
      </c>
      <c r="G109" s="20">
        <f t="shared" si="19"/>
        <v>365</v>
      </c>
      <c r="H109" s="20">
        <f t="shared" si="19"/>
        <v>377</v>
      </c>
      <c r="I109" s="20">
        <f t="shared" si="19"/>
        <v>387</v>
      </c>
      <c r="J109" s="20">
        <f t="shared" si="19"/>
        <v>388</v>
      </c>
      <c r="K109" s="20">
        <f t="shared" si="19"/>
        <v>348</v>
      </c>
      <c r="L109" s="20">
        <f t="shared" si="19"/>
        <v>368</v>
      </c>
      <c r="M109" s="20">
        <f>IF(SUM(C109:L109)=0,0,SUM(C109:L109))</f>
        <v>3657</v>
      </c>
      <c r="N109" s="26">
        <f>IF(COUNT(C109:L109)&gt;0,M109/COUNT(C109:L109),"")</f>
        <v>365.7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2</v>
      </c>
      <c r="D111" s="30">
        <f aca="true" t="shared" si="20" ref="D111:L111">IF(D108&gt;D109,2,IF(D108&lt;D109,0,IF(AND(D108=0,D109=0),"",1)))</f>
        <v>2</v>
      </c>
      <c r="E111" s="30">
        <f t="shared" si="20"/>
        <v>2</v>
      </c>
      <c r="F111" s="30">
        <f t="shared" si="20"/>
        <v>2</v>
      </c>
      <c r="G111" s="30">
        <f t="shared" si="20"/>
        <v>2</v>
      </c>
      <c r="H111" s="30">
        <f t="shared" si="20"/>
        <v>1</v>
      </c>
      <c r="I111" s="30">
        <f t="shared" si="20"/>
        <v>0</v>
      </c>
      <c r="J111" s="30">
        <f t="shared" si="20"/>
        <v>0</v>
      </c>
      <c r="K111" s="30">
        <f t="shared" si="20"/>
        <v>2</v>
      </c>
      <c r="L111" s="30">
        <f t="shared" si="20"/>
        <v>2</v>
      </c>
      <c r="M111" s="30">
        <f>SUM(C111:L111)</f>
        <v>15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96"/>
      <c r="N112" s="97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0" t="str">
        <f>Zuordnung!D16</f>
        <v>Veert 2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2"/>
      <c r="N114" s="93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 t="s">
        <v>41</v>
      </c>
      <c r="C116" s="1">
        <v>130</v>
      </c>
      <c r="D116" s="1">
        <v>127</v>
      </c>
      <c r="E116" s="1">
        <v>121</v>
      </c>
      <c r="F116" s="1">
        <v>118</v>
      </c>
      <c r="G116" s="1">
        <v>124</v>
      </c>
      <c r="H116" s="1">
        <v>114</v>
      </c>
      <c r="I116" s="1">
        <v>113</v>
      </c>
      <c r="J116" s="1">
        <v>127</v>
      </c>
      <c r="K116" s="1">
        <v>124</v>
      </c>
      <c r="L116" s="1">
        <v>125</v>
      </c>
      <c r="M116" s="20">
        <f>IF(SUM(C116:L116)=0,"",SUM(C116:L116)-MIN(C116:L116))</f>
        <v>1110</v>
      </c>
      <c r="N116" s="21">
        <f>IF(M116="","",IF(COUNTA(C116:L116)-1&gt;0,M116/(COUNTA(C116:L116)-1),""))</f>
        <v>123.33333333333333</v>
      </c>
      <c r="O116" s="37"/>
      <c r="P116" s="37"/>
      <c r="Q116" s="37"/>
      <c r="R116" s="37"/>
    </row>
    <row r="117" spans="1:18" ht="12.75">
      <c r="A117" s="37"/>
      <c r="B117" s="2" t="s">
        <v>42</v>
      </c>
      <c r="C117" s="1">
        <v>0</v>
      </c>
      <c r="D117" s="1">
        <v>132</v>
      </c>
      <c r="E117" s="1">
        <v>121</v>
      </c>
      <c r="F117" s="1">
        <v>106</v>
      </c>
      <c r="G117" s="1">
        <v>126</v>
      </c>
      <c r="H117" s="1">
        <v>111</v>
      </c>
      <c r="I117" s="1">
        <v>113</v>
      </c>
      <c r="J117" s="1">
        <v>110</v>
      </c>
      <c r="K117" s="1">
        <v>123</v>
      </c>
      <c r="L117" s="1">
        <v>112</v>
      </c>
      <c r="M117" s="20">
        <f aca="true" t="shared" si="21" ref="M117:M124">IF(SUM(C117:L117)=0,"",SUM(C117:L117)-MIN(C117:L117))</f>
        <v>1054</v>
      </c>
      <c r="N117" s="21">
        <f aca="true" t="shared" si="22" ref="N117:N124">IF(M117="","",IF(COUNTA(C117:L117)-1&gt;0,M117/(COUNTA(C117:L117)-1),""))</f>
        <v>117.11111111111111</v>
      </c>
      <c r="O117" s="37"/>
      <c r="P117" s="37"/>
      <c r="Q117" s="37"/>
      <c r="R117" s="37"/>
    </row>
    <row r="118" spans="1:18" ht="12.75">
      <c r="A118" s="37"/>
      <c r="B118" s="2" t="s">
        <v>43</v>
      </c>
      <c r="C118" s="1">
        <v>97</v>
      </c>
      <c r="D118" s="1">
        <v>0</v>
      </c>
      <c r="E118" s="1">
        <v>123</v>
      </c>
      <c r="F118" s="1">
        <v>118</v>
      </c>
      <c r="G118" s="1">
        <v>119</v>
      </c>
      <c r="H118" s="1">
        <v>128</v>
      </c>
      <c r="I118" s="1">
        <v>113</v>
      </c>
      <c r="J118" s="1"/>
      <c r="K118" s="1"/>
      <c r="L118" s="1">
        <v>103</v>
      </c>
      <c r="M118" s="20">
        <f t="shared" si="21"/>
        <v>801</v>
      </c>
      <c r="N118" s="21">
        <f t="shared" si="22"/>
        <v>114.42857142857143</v>
      </c>
      <c r="O118" s="37"/>
      <c r="P118" s="37"/>
      <c r="Q118" s="37"/>
      <c r="R118" s="37"/>
    </row>
    <row r="119" spans="1:18" ht="12.75">
      <c r="A119" s="37"/>
      <c r="B119" s="2" t="s">
        <v>44</v>
      </c>
      <c r="C119" s="1">
        <v>0</v>
      </c>
      <c r="D119" s="1"/>
      <c r="E119" s="1">
        <v>117</v>
      </c>
      <c r="F119" s="1">
        <v>112</v>
      </c>
      <c r="G119" s="1">
        <v>105</v>
      </c>
      <c r="H119" s="1">
        <v>121</v>
      </c>
      <c r="I119" s="1"/>
      <c r="J119" s="1">
        <v>123</v>
      </c>
      <c r="K119" s="1">
        <v>101</v>
      </c>
      <c r="L119" s="1">
        <v>115</v>
      </c>
      <c r="M119" s="20">
        <f t="shared" si="21"/>
        <v>794</v>
      </c>
      <c r="N119" s="21">
        <f t="shared" si="22"/>
        <v>113.42857142857143</v>
      </c>
      <c r="O119" s="37"/>
      <c r="P119" s="37"/>
      <c r="Q119" s="37"/>
      <c r="R119" s="37"/>
    </row>
    <row r="120" spans="1:18" ht="12.75">
      <c r="A120" s="37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0">
        <f t="shared" si="21"/>
      </c>
      <c r="N120" s="21">
        <f t="shared" si="22"/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21"/>
      </c>
      <c r="N121" s="21">
        <f t="shared" si="22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>
        <v>130</v>
      </c>
      <c r="D126" s="1">
        <v>132</v>
      </c>
      <c r="E126" s="1">
        <v>123</v>
      </c>
      <c r="F126" s="1">
        <v>118</v>
      </c>
      <c r="G126" s="1">
        <v>126</v>
      </c>
      <c r="H126" s="1">
        <v>128</v>
      </c>
      <c r="I126" s="1">
        <v>113</v>
      </c>
      <c r="J126" s="1">
        <v>127</v>
      </c>
      <c r="K126" s="1">
        <v>124</v>
      </c>
      <c r="L126" s="1">
        <v>125</v>
      </c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>
        <v>97</v>
      </c>
      <c r="D127" s="1">
        <v>127</v>
      </c>
      <c r="E127" s="1">
        <v>121</v>
      </c>
      <c r="F127" s="1">
        <v>118</v>
      </c>
      <c r="G127" s="1">
        <v>124</v>
      </c>
      <c r="H127" s="1">
        <v>121</v>
      </c>
      <c r="I127" s="1">
        <v>113</v>
      </c>
      <c r="J127" s="1">
        <v>123</v>
      </c>
      <c r="K127" s="1">
        <v>123</v>
      </c>
      <c r="L127" s="1">
        <v>115</v>
      </c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>
        <v>0</v>
      </c>
      <c r="D128" s="1">
        <v>0</v>
      </c>
      <c r="E128" s="1">
        <v>121</v>
      </c>
      <c r="F128" s="1">
        <v>112</v>
      </c>
      <c r="G128" s="1">
        <v>119</v>
      </c>
      <c r="H128" s="1">
        <v>114</v>
      </c>
      <c r="I128" s="1">
        <v>113</v>
      </c>
      <c r="J128" s="1">
        <v>110</v>
      </c>
      <c r="K128" s="1">
        <v>101</v>
      </c>
      <c r="L128" s="1">
        <v>112</v>
      </c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>
        <v>0</v>
      </c>
      <c r="D129" s="1"/>
      <c r="E129" s="1">
        <v>117</v>
      </c>
      <c r="F129" s="1">
        <v>106</v>
      </c>
      <c r="G129" s="1">
        <v>105</v>
      </c>
      <c r="H129" s="1">
        <v>111</v>
      </c>
      <c r="I129" s="1"/>
      <c r="J129" s="1"/>
      <c r="K129" s="1"/>
      <c r="L129" s="1">
        <v>103</v>
      </c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227</v>
      </c>
      <c r="D136" s="23">
        <f t="shared" si="23"/>
        <v>259</v>
      </c>
      <c r="E136" s="23">
        <f t="shared" si="23"/>
        <v>365</v>
      </c>
      <c r="F136" s="23">
        <f t="shared" si="23"/>
        <v>348</v>
      </c>
      <c r="G136" s="23">
        <f t="shared" si="23"/>
        <v>369</v>
      </c>
      <c r="H136" s="23">
        <f t="shared" si="23"/>
        <v>363</v>
      </c>
      <c r="I136" s="23">
        <f t="shared" si="23"/>
        <v>339</v>
      </c>
      <c r="J136" s="23">
        <f t="shared" si="23"/>
        <v>360</v>
      </c>
      <c r="K136" s="23">
        <f t="shared" si="23"/>
        <v>348</v>
      </c>
      <c r="L136" s="23">
        <f t="shared" si="23"/>
        <v>352</v>
      </c>
      <c r="M136" s="23">
        <f>IF(SUM(C136:L136)=0,0,SUM(C136:L136))</f>
        <v>3330</v>
      </c>
      <c r="N136" s="24">
        <f>IF(COUNT(C136:L136)&gt;0,M136/COUNT(C136:L136),0)</f>
        <v>333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341</v>
      </c>
      <c r="D137" s="20">
        <f t="shared" si="24"/>
        <v>340</v>
      </c>
      <c r="E137" s="20">
        <f t="shared" si="24"/>
        <v>357</v>
      </c>
      <c r="F137" s="20">
        <f t="shared" si="24"/>
        <v>380</v>
      </c>
      <c r="G137" s="20">
        <f t="shared" si="24"/>
        <v>389</v>
      </c>
      <c r="H137" s="20">
        <f t="shared" si="24"/>
        <v>372</v>
      </c>
      <c r="I137" s="20">
        <f t="shared" si="24"/>
        <v>380</v>
      </c>
      <c r="J137" s="20">
        <f t="shared" si="24"/>
        <v>380</v>
      </c>
      <c r="K137" s="20">
        <f t="shared" si="24"/>
        <v>388</v>
      </c>
      <c r="L137" s="20">
        <f t="shared" si="24"/>
        <v>392</v>
      </c>
      <c r="M137" s="20">
        <f>IF(SUM(C137:L137)=0,0,SUM(C137:L137))</f>
        <v>3719</v>
      </c>
      <c r="N137" s="26">
        <f>IF(COUNT(C137:L137)&gt;0,M137/COUNT(C137:L137),"")</f>
        <v>371.9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  <v>0</v>
      </c>
      <c r="D139" s="30">
        <f aca="true" t="shared" si="25" ref="D139:L139">IF(D136&gt;D137,2,IF(D136&lt;D137,0,IF(AND(D136=0,D137=0),"",1)))</f>
        <v>0</v>
      </c>
      <c r="E139" s="30">
        <f t="shared" si="25"/>
        <v>2</v>
      </c>
      <c r="F139" s="30">
        <f t="shared" si="25"/>
        <v>0</v>
      </c>
      <c r="G139" s="30">
        <f t="shared" si="25"/>
        <v>0</v>
      </c>
      <c r="H139" s="30">
        <f t="shared" si="25"/>
        <v>0</v>
      </c>
      <c r="I139" s="30">
        <f t="shared" si="25"/>
        <v>0</v>
      </c>
      <c r="J139" s="30">
        <f t="shared" si="25"/>
        <v>0</v>
      </c>
      <c r="K139" s="30">
        <f t="shared" si="25"/>
        <v>0</v>
      </c>
      <c r="L139" s="30">
        <f t="shared" si="25"/>
        <v>0</v>
      </c>
      <c r="M139" s="30">
        <f>SUM(C139:L139)</f>
        <v>2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96"/>
      <c r="N140" s="97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0" t="str">
        <f>Zuordnung!D19</f>
        <v>Aldekerk-Eyll-Rahm 2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2"/>
      <c r="N142" s="93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 t="s">
        <v>36</v>
      </c>
      <c r="C144" s="1">
        <v>103</v>
      </c>
      <c r="D144" s="1">
        <v>94</v>
      </c>
      <c r="E144" s="1">
        <v>88</v>
      </c>
      <c r="F144" s="1">
        <v>106</v>
      </c>
      <c r="G144" s="1">
        <v>119</v>
      </c>
      <c r="H144" s="1">
        <v>103</v>
      </c>
      <c r="I144" s="1">
        <v>116</v>
      </c>
      <c r="J144" s="1">
        <v>107</v>
      </c>
      <c r="K144" s="1">
        <v>108</v>
      </c>
      <c r="L144" s="1">
        <v>0</v>
      </c>
      <c r="M144" s="20">
        <f>IF(SUM(C144:L144)=0,"",SUM(C144:L144)-MIN(C144:L144))</f>
        <v>944</v>
      </c>
      <c r="N144" s="21">
        <f>IF(M144="","",IF(COUNTA(C144:L144)-1&gt;0,M144/(COUNTA(C144:L144)-1),""))</f>
        <v>104.88888888888889</v>
      </c>
      <c r="O144" s="37"/>
      <c r="P144" s="37"/>
      <c r="Q144" s="37"/>
      <c r="R144" s="37"/>
    </row>
    <row r="145" spans="1:18" ht="12.75">
      <c r="A145" s="37"/>
      <c r="B145" s="2" t="s">
        <v>37</v>
      </c>
      <c r="C145" s="1">
        <v>111</v>
      </c>
      <c r="D145" s="1">
        <v>127</v>
      </c>
      <c r="E145" s="1">
        <v>121</v>
      </c>
      <c r="F145" s="1">
        <v>116</v>
      </c>
      <c r="G145" s="1">
        <v>118</v>
      </c>
      <c r="H145" s="1">
        <v>122</v>
      </c>
      <c r="I145" s="1">
        <v>125</v>
      </c>
      <c r="J145" s="1">
        <v>119</v>
      </c>
      <c r="K145" s="1">
        <v>119</v>
      </c>
      <c r="L145" s="1">
        <v>111</v>
      </c>
      <c r="M145" s="20">
        <f aca="true" t="shared" si="26" ref="M145:M152">IF(SUM(C145:L145)=0,"",SUM(C145:L145)-MIN(C145:L145))</f>
        <v>1078</v>
      </c>
      <c r="N145" s="21">
        <f aca="true" t="shared" si="27" ref="N145:N152">IF(M145="","",IF(COUNTA(C145:L145)-1&gt;0,M145/(COUNTA(C145:L145)-1),""))</f>
        <v>119.77777777777777</v>
      </c>
      <c r="O145" s="37"/>
      <c r="P145" s="37"/>
      <c r="Q145" s="37"/>
      <c r="R145" s="37"/>
    </row>
    <row r="146" spans="1:18" ht="12.75">
      <c r="A146" s="37"/>
      <c r="B146" s="2" t="s">
        <v>38</v>
      </c>
      <c r="C146" s="1">
        <v>120</v>
      </c>
      <c r="D146" s="1">
        <v>125</v>
      </c>
      <c r="E146" s="1">
        <v>135</v>
      </c>
      <c r="F146" s="1">
        <v>120</v>
      </c>
      <c r="G146" s="1">
        <v>124</v>
      </c>
      <c r="H146" s="1">
        <v>132</v>
      </c>
      <c r="I146" s="1">
        <v>128</v>
      </c>
      <c r="J146" s="1">
        <v>129</v>
      </c>
      <c r="K146" s="1">
        <v>120</v>
      </c>
      <c r="L146" s="1">
        <v>134</v>
      </c>
      <c r="M146" s="20">
        <f t="shared" si="26"/>
        <v>1147</v>
      </c>
      <c r="N146" s="21">
        <f t="shared" si="27"/>
        <v>127.44444444444444</v>
      </c>
      <c r="O146" s="37"/>
      <c r="P146" s="37"/>
      <c r="Q146" s="37"/>
      <c r="R146" s="37"/>
    </row>
    <row r="147" spans="1:18" ht="12.75">
      <c r="A147" s="37"/>
      <c r="B147" s="2" t="s">
        <v>39</v>
      </c>
      <c r="C147" s="1">
        <v>110</v>
      </c>
      <c r="D147" s="1">
        <v>0</v>
      </c>
      <c r="E147" s="1"/>
      <c r="F147" s="1">
        <v>124</v>
      </c>
      <c r="G147" s="1">
        <v>119</v>
      </c>
      <c r="H147" s="1"/>
      <c r="I147" s="1"/>
      <c r="J147" s="1"/>
      <c r="K147" s="1"/>
      <c r="L147" s="1"/>
      <c r="M147" s="20">
        <f t="shared" si="26"/>
        <v>353</v>
      </c>
      <c r="N147" s="21">
        <f t="shared" si="27"/>
        <v>117.66666666666667</v>
      </c>
      <c r="O147" s="37"/>
      <c r="P147" s="37"/>
      <c r="Q147" s="37"/>
      <c r="R147" s="37"/>
    </row>
    <row r="148" spans="1:18" ht="12.75">
      <c r="A148" s="37"/>
      <c r="B148" s="2" t="s">
        <v>40</v>
      </c>
      <c r="C148" s="1">
        <v>103</v>
      </c>
      <c r="D148" s="1">
        <v>99</v>
      </c>
      <c r="E148" s="1">
        <v>120</v>
      </c>
      <c r="F148" s="1">
        <v>108</v>
      </c>
      <c r="G148" s="1">
        <v>77</v>
      </c>
      <c r="H148" s="1">
        <v>118</v>
      </c>
      <c r="I148" s="1">
        <v>101</v>
      </c>
      <c r="J148" s="1">
        <v>0</v>
      </c>
      <c r="K148" s="1">
        <v>102</v>
      </c>
      <c r="L148" s="1">
        <v>114</v>
      </c>
      <c r="M148" s="20">
        <f t="shared" si="26"/>
        <v>942</v>
      </c>
      <c r="N148" s="21">
        <f t="shared" si="27"/>
        <v>104.66666666666667</v>
      </c>
      <c r="O148" s="37"/>
      <c r="P148" s="37"/>
      <c r="Q148" s="37"/>
      <c r="R148" s="37"/>
    </row>
    <row r="149" spans="1:18" ht="12.75">
      <c r="A149" s="37"/>
      <c r="B149" s="2" t="s">
        <v>45</v>
      </c>
      <c r="C149" s="1">
        <v>0</v>
      </c>
      <c r="D149" s="1">
        <v>132</v>
      </c>
      <c r="E149" s="1">
        <v>130</v>
      </c>
      <c r="F149" s="1"/>
      <c r="G149" s="1">
        <v>122</v>
      </c>
      <c r="H149" s="1"/>
      <c r="I149" s="1">
        <v>122</v>
      </c>
      <c r="J149" s="1">
        <v>113</v>
      </c>
      <c r="K149" s="1">
        <v>114</v>
      </c>
      <c r="L149" s="1">
        <v>120</v>
      </c>
      <c r="M149" s="20">
        <f t="shared" si="26"/>
        <v>853</v>
      </c>
      <c r="N149" s="21">
        <f t="shared" si="27"/>
        <v>121.85714285714286</v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>
        <v>120</v>
      </c>
      <c r="D154" s="1">
        <v>132</v>
      </c>
      <c r="E154" s="1">
        <v>135</v>
      </c>
      <c r="F154" s="1">
        <v>124</v>
      </c>
      <c r="G154" s="1">
        <v>124</v>
      </c>
      <c r="H154" s="1">
        <v>132</v>
      </c>
      <c r="I154" s="1">
        <v>128</v>
      </c>
      <c r="J154" s="1">
        <v>129</v>
      </c>
      <c r="K154" s="1">
        <v>120</v>
      </c>
      <c r="L154" s="1">
        <v>134</v>
      </c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>
        <v>111</v>
      </c>
      <c r="D155" s="1">
        <v>127</v>
      </c>
      <c r="E155" s="1">
        <v>130</v>
      </c>
      <c r="F155" s="1">
        <v>120</v>
      </c>
      <c r="G155" s="1">
        <v>122</v>
      </c>
      <c r="H155" s="1">
        <v>122</v>
      </c>
      <c r="I155" s="1">
        <v>125</v>
      </c>
      <c r="J155" s="1">
        <v>119</v>
      </c>
      <c r="K155" s="1">
        <v>119</v>
      </c>
      <c r="L155" s="1">
        <v>120</v>
      </c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>
        <v>110</v>
      </c>
      <c r="D156" s="1">
        <v>125</v>
      </c>
      <c r="E156" s="1">
        <v>121</v>
      </c>
      <c r="F156" s="1">
        <v>116</v>
      </c>
      <c r="G156" s="1">
        <v>119</v>
      </c>
      <c r="H156" s="1">
        <v>118</v>
      </c>
      <c r="I156" s="1">
        <v>122</v>
      </c>
      <c r="J156" s="1">
        <v>113</v>
      </c>
      <c r="K156" s="1">
        <v>114</v>
      </c>
      <c r="L156" s="1">
        <v>114</v>
      </c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>
        <v>103</v>
      </c>
      <c r="D157" s="1">
        <v>99</v>
      </c>
      <c r="E157" s="1">
        <v>120</v>
      </c>
      <c r="F157" s="1">
        <v>108</v>
      </c>
      <c r="G157" s="1">
        <v>119</v>
      </c>
      <c r="H157" s="1">
        <v>103</v>
      </c>
      <c r="I157" s="1">
        <v>116</v>
      </c>
      <c r="J157" s="1">
        <v>107</v>
      </c>
      <c r="K157" s="1">
        <v>108</v>
      </c>
      <c r="L157" s="1">
        <v>111</v>
      </c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>
        <v>103</v>
      </c>
      <c r="D158" s="1">
        <v>94</v>
      </c>
      <c r="E158" s="1">
        <v>88</v>
      </c>
      <c r="F158" s="1">
        <v>106</v>
      </c>
      <c r="G158" s="1">
        <v>118</v>
      </c>
      <c r="H158" s="1"/>
      <c r="I158" s="1">
        <v>101</v>
      </c>
      <c r="J158" s="1">
        <v>0</v>
      </c>
      <c r="K158" s="1">
        <v>102</v>
      </c>
      <c r="L158" s="1">
        <v>0</v>
      </c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>
        <v>0</v>
      </c>
      <c r="D159" s="1">
        <v>0</v>
      </c>
      <c r="E159" s="1"/>
      <c r="F159" s="1"/>
      <c r="G159" s="1">
        <v>77</v>
      </c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341</v>
      </c>
      <c r="D164" s="23">
        <f t="shared" si="28"/>
        <v>384</v>
      </c>
      <c r="E164" s="23">
        <f t="shared" si="28"/>
        <v>386</v>
      </c>
      <c r="F164" s="23">
        <f t="shared" si="28"/>
        <v>360</v>
      </c>
      <c r="G164" s="23">
        <f t="shared" si="28"/>
        <v>365</v>
      </c>
      <c r="H164" s="23">
        <f t="shared" si="28"/>
        <v>372</v>
      </c>
      <c r="I164" s="23">
        <f t="shared" si="28"/>
        <v>375</v>
      </c>
      <c r="J164" s="23">
        <f t="shared" si="28"/>
        <v>361</v>
      </c>
      <c r="K164" s="23">
        <f t="shared" si="28"/>
        <v>353</v>
      </c>
      <c r="L164" s="23">
        <f t="shared" si="28"/>
        <v>368</v>
      </c>
      <c r="M164" s="23">
        <f>IF(SUM(C164:L164)=0,0,SUM(C164:L164))</f>
        <v>3665</v>
      </c>
      <c r="N164" s="24">
        <f>IF(COUNT(C164:L164)&gt;0,M164/COUNT(C164:L164),0)</f>
        <v>366.5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227</v>
      </c>
      <c r="D165" s="20">
        <f t="shared" si="29"/>
        <v>359</v>
      </c>
      <c r="E165" s="20">
        <f t="shared" si="29"/>
        <v>381</v>
      </c>
      <c r="F165" s="20">
        <f t="shared" si="29"/>
        <v>367</v>
      </c>
      <c r="G165" s="20">
        <f t="shared" si="29"/>
        <v>376</v>
      </c>
      <c r="H165" s="20">
        <f t="shared" si="29"/>
        <v>363</v>
      </c>
      <c r="I165" s="20">
        <f t="shared" si="29"/>
        <v>377</v>
      </c>
      <c r="J165" s="20">
        <f t="shared" si="29"/>
        <v>379</v>
      </c>
      <c r="K165" s="20">
        <f t="shared" si="29"/>
        <v>367</v>
      </c>
      <c r="L165" s="20">
        <f t="shared" si="29"/>
        <v>384</v>
      </c>
      <c r="M165" s="20">
        <f>IF(SUM(C165:L165)=0,0,SUM(C165:L165))</f>
        <v>3580</v>
      </c>
      <c r="N165" s="26">
        <f>IF(COUNT(C165:L165)&gt;0,M165/COUNT(C165:L165),"")</f>
        <v>358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  <v>2</v>
      </c>
      <c r="D167" s="30">
        <f aca="true" t="shared" si="30" ref="D167:L167">IF(D164&gt;D165,2,IF(D164&lt;D165,0,IF(AND(D164=0,D165=0),"",1)))</f>
        <v>2</v>
      </c>
      <c r="E167" s="30">
        <f t="shared" si="30"/>
        <v>2</v>
      </c>
      <c r="F167" s="30">
        <f t="shared" si="30"/>
        <v>0</v>
      </c>
      <c r="G167" s="30">
        <f t="shared" si="30"/>
        <v>0</v>
      </c>
      <c r="H167" s="30">
        <f t="shared" si="30"/>
        <v>2</v>
      </c>
      <c r="I167" s="30">
        <f t="shared" si="30"/>
        <v>0</v>
      </c>
      <c r="J167" s="30">
        <f t="shared" si="30"/>
        <v>0</v>
      </c>
      <c r="K167" s="30">
        <f t="shared" si="30"/>
        <v>0</v>
      </c>
      <c r="L167" s="30">
        <f t="shared" si="30"/>
        <v>0</v>
      </c>
      <c r="M167" s="30">
        <f>SUM(C167:L167)</f>
        <v>8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96"/>
      <c r="N168" s="97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M168:N168"/>
    <mergeCell ref="M56:N56"/>
    <mergeCell ref="M84:N84"/>
    <mergeCell ref="M112:N112"/>
    <mergeCell ref="M140:N140"/>
    <mergeCell ref="B58:N58"/>
    <mergeCell ref="B86:N86"/>
    <mergeCell ref="B114:N114"/>
    <mergeCell ref="B142:N142"/>
    <mergeCell ref="A1:N1"/>
    <mergeCell ref="M28:N28"/>
    <mergeCell ref="B2:N2"/>
    <mergeCell ref="B30:N30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17" sqref="D17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98" t="s">
        <v>31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101" t="s">
        <v>32</v>
      </c>
      <c r="E4" s="102"/>
      <c r="F4" s="102"/>
      <c r="G4" s="102"/>
      <c r="H4" s="102"/>
      <c r="I4" s="102"/>
      <c r="J4" s="102"/>
      <c r="K4" s="102"/>
      <c r="L4" s="102"/>
      <c r="M4" s="103"/>
      <c r="N4" s="43"/>
      <c r="O4" s="99" t="s">
        <v>22</v>
      </c>
      <c r="P4" s="100"/>
      <c r="Q4" s="100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99" t="s">
        <v>21</v>
      </c>
      <c r="P5" s="100"/>
      <c r="Q5" s="100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101" t="s">
        <v>30</v>
      </c>
      <c r="E7" s="102"/>
      <c r="F7" s="102"/>
      <c r="G7" s="102"/>
      <c r="H7" s="102"/>
      <c r="I7" s="102"/>
      <c r="J7" s="102"/>
      <c r="K7" s="102"/>
      <c r="L7" s="102"/>
      <c r="M7" s="103"/>
      <c r="N7" s="43"/>
      <c r="O7" s="99" t="s">
        <v>23</v>
      </c>
      <c r="P7" s="100"/>
      <c r="Q7" s="100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99" t="s">
        <v>21</v>
      </c>
      <c r="P8" s="100"/>
      <c r="Q8" s="100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101" t="s">
        <v>34</v>
      </c>
      <c r="E10" s="102"/>
      <c r="F10" s="102"/>
      <c r="G10" s="102"/>
      <c r="H10" s="102"/>
      <c r="I10" s="102"/>
      <c r="J10" s="102"/>
      <c r="K10" s="102"/>
      <c r="L10" s="102"/>
      <c r="M10" s="103"/>
      <c r="N10" s="43"/>
      <c r="O10" s="99" t="s">
        <v>24</v>
      </c>
      <c r="P10" s="100"/>
      <c r="Q10" s="100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99" t="s">
        <v>21</v>
      </c>
      <c r="P11" s="100"/>
      <c r="Q11" s="100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101" t="s">
        <v>29</v>
      </c>
      <c r="E13" s="102"/>
      <c r="F13" s="102"/>
      <c r="G13" s="102"/>
      <c r="H13" s="102"/>
      <c r="I13" s="102"/>
      <c r="J13" s="102"/>
      <c r="K13" s="102"/>
      <c r="L13" s="102"/>
      <c r="M13" s="103"/>
      <c r="N13" s="43"/>
      <c r="O13" s="99" t="s">
        <v>25</v>
      </c>
      <c r="P13" s="100"/>
      <c r="Q13" s="100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99" t="s">
        <v>21</v>
      </c>
      <c r="P14" s="100"/>
      <c r="Q14" s="100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101" t="s">
        <v>35</v>
      </c>
      <c r="E16" s="102"/>
      <c r="F16" s="102"/>
      <c r="G16" s="102"/>
      <c r="H16" s="102"/>
      <c r="I16" s="102"/>
      <c r="J16" s="102"/>
      <c r="K16" s="102"/>
      <c r="L16" s="102"/>
      <c r="M16" s="103"/>
      <c r="N16" s="43"/>
      <c r="O16" s="99" t="s">
        <v>26</v>
      </c>
      <c r="P16" s="100"/>
      <c r="Q16" s="100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99" t="s">
        <v>21</v>
      </c>
      <c r="P17" s="100"/>
      <c r="Q17" s="100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101" t="s">
        <v>33</v>
      </c>
      <c r="E19" s="102"/>
      <c r="F19" s="102"/>
      <c r="G19" s="102"/>
      <c r="H19" s="102"/>
      <c r="I19" s="102"/>
      <c r="J19" s="102"/>
      <c r="K19" s="102"/>
      <c r="L19" s="102"/>
      <c r="M19" s="103"/>
      <c r="N19" s="43"/>
      <c r="O19" s="99" t="s">
        <v>27</v>
      </c>
      <c r="P19" s="100"/>
      <c r="Q19" s="100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99" t="s">
        <v>21</v>
      </c>
      <c r="P20" s="100"/>
      <c r="Q20" s="100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 sheet="1"/>
  <mergeCells count="19">
    <mergeCell ref="D4:M4"/>
    <mergeCell ref="O4:Q4"/>
    <mergeCell ref="O5:Q5"/>
    <mergeCell ref="O7:Q7"/>
    <mergeCell ref="O20:Q20"/>
    <mergeCell ref="O8:Q8"/>
    <mergeCell ref="O16:Q16"/>
    <mergeCell ref="O17:Q17"/>
    <mergeCell ref="O19:Q19"/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Patrick</cp:lastModifiedBy>
  <cp:lastPrinted>2012-04-21T14:31:11Z</cp:lastPrinted>
  <dcterms:created xsi:type="dcterms:W3CDTF">2002-12-09T17:50:49Z</dcterms:created>
  <dcterms:modified xsi:type="dcterms:W3CDTF">2012-04-21T14:31:24Z</dcterms:modified>
  <cp:category/>
  <cp:version/>
  <cp:contentType/>
  <cp:contentStatus/>
</cp:coreProperties>
</file>